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746" activeTab="0"/>
  </bookViews>
  <sheets>
    <sheet name="1 - QUAR_2020" sheetId="1" r:id="rId1"/>
    <sheet name="2 - MEM_DESCRITIVA" sheetId="2" r:id="rId2"/>
    <sheet name="3 - MATRIZ_GOP" sheetId="3" r:id="rId3"/>
    <sheet name="4 - DU" sheetId="4" r:id="rId4"/>
    <sheet name="5 - MEIOS" sheetId="5" r:id="rId5"/>
    <sheet name="6 - SCI" sheetId="6" r:id="rId6"/>
    <sheet name="7 - OBJETIVOS RELEVANTES" sheetId="7" r:id="rId7"/>
  </sheets>
  <definedNames>
    <definedName name="_89" localSheetId="0">#REF!</definedName>
    <definedName name="_89">#REF!</definedName>
    <definedName name="_xlnm.Print_Area" localSheetId="0">'1 - QUAR_2020'!$B$1:$P$135</definedName>
    <definedName name="Lista" localSheetId="5">'6 - SCI'!$A$38:$A$40</definedName>
    <definedName name="Z_89363A37_9C11_4654_B5D5_1C6D46D3910E_.wvu.PrintArea" localSheetId="0" hidden="1">'1 - QUAR_2020'!$B$1:$P$130</definedName>
    <definedName name="Z_89363A37_9C11_4654_B5D5_1C6D46D3910E_.wvu.Rows" localSheetId="0" hidden="1">'1 - QUAR_2020'!#REF!</definedName>
  </definedNames>
  <calcPr fullCalcOnLoad="1"/>
</workbook>
</file>

<file path=xl/sharedStrings.xml><?xml version="1.0" encoding="utf-8"?>
<sst xmlns="http://schemas.openxmlformats.org/spreadsheetml/2006/main" count="929" uniqueCount="362">
  <si>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</si>
  <si>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</si>
  <si>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</si>
  <si>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</si>
  <si>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</si>
  <si>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</si>
  <si>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</si>
  <si>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</si>
  <si>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</si>
  <si>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</si>
  <si>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</si>
  <si>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</si>
  <si>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</si>
  <si>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</si>
  <si>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</si>
  <si>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</si>
  <si>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</si>
  <si>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</si>
  <si>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</si>
  <si>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</si>
  <si>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</si>
  <si>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</si>
  <si>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</si>
  <si>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</si>
  <si>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</si>
  <si>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</si>
  <si>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</si>
  <si>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</si>
  <si>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</si>
  <si>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</si>
  <si>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</si>
  <si>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</si>
  <si>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</si>
  <si>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</si>
  <si>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</si>
  <si>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</si>
  <si>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</si>
  <si>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</si>
  <si>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</si>
  <si>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</si>
  <si>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</si>
  <si>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</si>
  <si>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</si>
  <si>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</si>
  <si>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</si>
  <si>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</si>
  <si>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</si>
  <si>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</si>
  <si>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</si>
  <si>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</si>
  <si>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Taxa de Realização do OP1</t>
  </si>
  <si>
    <t>Taxa de Realização do OP2</t>
  </si>
  <si>
    <t>Taxa de Realização do OP3</t>
  </si>
  <si>
    <t>Taxa de Realização do OP6</t>
  </si>
  <si>
    <t>OBJETIVOS RELEVANTES| nº 1 do art.18º da Lei 66-B/2007, de 28.12</t>
  </si>
  <si>
    <t>Taxa de Realização do OP7</t>
  </si>
  <si>
    <t>Fonte de Verificação</t>
  </si>
  <si>
    <t>Objetivos Operacionais (OP)</t>
  </si>
  <si>
    <t>Peso dos parâmetros 
na avaliação final</t>
  </si>
  <si>
    <t>Peso dos objetivos 
no respetivo parâmetro</t>
  </si>
  <si>
    <t>Objetivos 
Relevantes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</si>
  <si>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</si>
  <si>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</si>
  <si>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</si>
  <si>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</si>
  <si>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</si>
  <si>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Taxa de Execução
(face ao planeado)</t>
  </si>
  <si>
    <t>Taxa de Execução
(face ao corrigido)</t>
  </si>
  <si>
    <t>Ind.3</t>
  </si>
  <si>
    <t>Ind.1</t>
  </si>
  <si>
    <t>Ind.4</t>
  </si>
  <si>
    <t>Ind.5</t>
  </si>
  <si>
    <t>Ind.8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</si>
  <si>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</si>
  <si>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</si>
  <si>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</si>
  <si>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</si>
  <si>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</si>
  <si>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Dimensão/perspectiva</t>
  </si>
  <si>
    <t>Descrição:</t>
  </si>
  <si>
    <t>Fórmula de Cálculo:</t>
  </si>
  <si>
    <t xml:space="preserve">Tolerância: </t>
  </si>
  <si>
    <t>Valor crítico:</t>
  </si>
  <si>
    <t>Métrica:</t>
  </si>
  <si>
    <t>Polaridade:</t>
  </si>
  <si>
    <t>Período de monitorização:</t>
  </si>
  <si>
    <t>Iniciativas/ações:</t>
  </si>
  <si>
    <r>
      <t>Referência para o valor crítico</t>
    </r>
    <r>
      <rPr>
        <b/>
        <sz val="10"/>
        <color indexed="56"/>
        <rFont val="Calibri"/>
        <family val="2"/>
      </rPr>
      <t>:</t>
    </r>
    <r>
      <rPr>
        <b/>
        <sz val="10"/>
        <rFont val="Calibri"/>
        <family val="2"/>
      </rPr>
      <t xml:space="preserve"> </t>
    </r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</si>
  <si>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</si>
  <si>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</si>
  <si>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</si>
  <si>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</si>
  <si>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</si>
  <si>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</si>
  <si>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</si>
  <si>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</si>
  <si>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</si>
  <si>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</si>
  <si>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</si>
  <si>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Disponível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</si>
  <si>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</si>
  <si>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</si>
  <si>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</si>
  <si>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</si>
  <si>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</si>
  <si>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</si>
  <si>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</si>
  <si>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</si>
  <si>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</si>
  <si>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</si>
  <si>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OP8</t>
  </si>
  <si>
    <t>RELEVANTE</t>
  </si>
  <si>
    <t>Taxa de Execução
(face ao disponível)</t>
  </si>
  <si>
    <t>Taxa de Realização do OP8</t>
  </si>
  <si>
    <t>Ciclo de Gestão</t>
  </si>
  <si>
    <t>UERHE / UERHP</t>
  </si>
  <si>
    <t>Pontuação Executada / Pontuação Planeada</t>
  </si>
  <si>
    <r>
      <t>Objectivos Estratégicos vs Operacionais|</t>
    </r>
    <r>
      <rPr>
        <sz val="10"/>
        <color indexed="9"/>
        <rFont val="Calibri"/>
        <family val="2"/>
      </rPr>
      <t xml:space="preserve"> </t>
    </r>
    <r>
      <rPr>
        <sz val="10"/>
        <color indexed="9"/>
        <rFont val="Calibri"/>
        <family val="2"/>
      </rPr>
      <t>matriz de enquadramento</t>
    </r>
  </si>
  <si>
    <t>Ref.:</t>
  </si>
  <si>
    <t>Descritivo</t>
  </si>
  <si>
    <t># n…</t>
  </si>
  <si>
    <r>
      <t>Pontuação 
(Conselho Coordenador da Avaliação de Serviços)</t>
    </r>
    <r>
      <rPr>
        <b/>
        <vertAlign val="superscript"/>
        <sz val="9"/>
        <color indexed="9"/>
        <rFont val="Calibri"/>
        <family val="2"/>
      </rPr>
      <t>1</t>
    </r>
  </si>
  <si>
    <t>Outros valores</t>
  </si>
  <si>
    <t>Total (OF+OI+OV)</t>
  </si>
  <si>
    <t>Matriz de Alinhamento</t>
  </si>
  <si>
    <t>RD – Evidencia de relação direta</t>
  </si>
  <si>
    <t>RI – Evidencia de relação indireta</t>
  </si>
  <si>
    <t>UO/Monit.</t>
  </si>
  <si>
    <t>Ind.2</t>
  </si>
  <si>
    <t>Prazo de entrega dos reportes após o fecho dos trimestres</t>
  </si>
  <si>
    <t>Incremento negativo</t>
  </si>
  <si>
    <t>Resultado ideal com todos os recursos disponíveis</t>
  </si>
  <si>
    <t>Incremento positivo</t>
  </si>
  <si>
    <t>Ind.6</t>
  </si>
  <si>
    <t>Média aritmética das pontuações atribuídas a todos os itens por todos os respondentes no inquérito a utilizadores/clientes</t>
  </si>
  <si>
    <t>Somatório anual do nº de reportes</t>
  </si>
  <si>
    <t>Ind.7</t>
  </si>
  <si>
    <t>Ind.9</t>
  </si>
  <si>
    <t>Ind.10</t>
  </si>
  <si>
    <t>Média de dias úteis após o fecho dos trimestres</t>
  </si>
  <si>
    <t>Direcção Regional de Agricultura e Pescas do Algarve</t>
  </si>
  <si>
    <t>Participar na formulação e execução das políticas nas áreas da agricultura, do desenvolvimento rural e das pescas e, em articulação com os organismos e serviços centrais competentes e de acordo com as normas e orientações por estes definidas, contribuir para a execução das políticas nas áreas de segurança alimentar, da proteção animal, da sanidade animal e vegetal, da conservação da natureza e das florestas, no quadro de eficiência da gestão local de recursos.</t>
  </si>
  <si>
    <r>
      <rPr>
        <b/>
        <sz val="10"/>
        <rFont val="Calibri"/>
        <family val="2"/>
      </rPr>
      <t>OE1</t>
    </r>
    <r>
      <rPr>
        <sz val="10"/>
        <rFont val="Calibri"/>
        <family val="2"/>
      </rPr>
      <t>: Otimizar a gestão e aplicação dos fundos estruturais e/ou outras medidas de apoio aos setores agrícola e das pescas maximizando a sua execução.</t>
    </r>
  </si>
  <si>
    <r>
      <rPr>
        <b/>
        <sz val="10"/>
        <rFont val="Calibri"/>
        <family val="2"/>
      </rPr>
      <t>OE2</t>
    </r>
    <r>
      <rPr>
        <sz val="10"/>
        <rFont val="Calibri"/>
        <family val="2"/>
      </rPr>
      <t>: Consolidar a imagem da DRAP Algarve junto dos seus clientes.</t>
    </r>
  </si>
  <si>
    <r>
      <rPr>
        <b/>
        <sz val="10"/>
        <rFont val="Calibri"/>
        <family val="2"/>
      </rPr>
      <t>OE3</t>
    </r>
    <r>
      <rPr>
        <sz val="10"/>
        <rFont val="Calibri"/>
        <family val="2"/>
      </rPr>
      <t>: Otimizar a gestão dos recursos</t>
    </r>
  </si>
  <si>
    <t>n.a.</t>
  </si>
  <si>
    <t>Ind.11</t>
  </si>
  <si>
    <t>Nº de reportes enviados ao GPP</t>
  </si>
  <si>
    <t>Taxa de Realização do OP4</t>
  </si>
  <si>
    <t>Objetivo Operacional</t>
  </si>
  <si>
    <t>percentagem</t>
  </si>
  <si>
    <t>Percentagem</t>
  </si>
  <si>
    <t>Número</t>
  </si>
  <si>
    <t>Taxa de cumprimento do Plano Anual de Controlo-Investimento</t>
  </si>
  <si>
    <t>4,4</t>
  </si>
  <si>
    <t>n.d.</t>
  </si>
  <si>
    <t>Ind5</t>
  </si>
  <si>
    <t>Ind6</t>
  </si>
  <si>
    <t>Ind7</t>
  </si>
  <si>
    <t>Ind8</t>
  </si>
  <si>
    <t>Ind9</t>
  </si>
  <si>
    <t>Ind10</t>
  </si>
  <si>
    <t>Ind11</t>
  </si>
  <si>
    <t>iDIGITAL</t>
  </si>
  <si>
    <t>Sistema de Gestão Documental</t>
  </si>
  <si>
    <t>Conforme com Objetivo nº 2 da Carta de Missão do Diretor Regional da DRAP Algarve</t>
  </si>
  <si>
    <t>RD</t>
  </si>
  <si>
    <t>RI</t>
  </si>
  <si>
    <t>EXPRESSÃO QUALITATIVA DA AVALIAÇÃO DOS SERVIÇOS</t>
  </si>
  <si>
    <t>A avaliação final do desempenho dos serviços é expressa qualitativamente pelas seguintes menções:</t>
  </si>
  <si>
    <t xml:space="preserve">a) Desempenho bom, atingiu todos os objetivos, superando alguns; </t>
  </si>
  <si>
    <t>b) Desempenho satisfatório, atingiu todos os objetivos ou os mais relevantes;</t>
  </si>
  <si>
    <t>c) Desempenho insuficiente, não atingiu os objetivos mais relevantes.</t>
  </si>
  <si>
    <t>peso dos parâmetros na avaliação final</t>
  </si>
  <si>
    <t>peso dos objetivos no respetivo parâmetro</t>
  </si>
  <si>
    <t>peso de cada objetivo na avaliação final</t>
  </si>
  <si>
    <t>Avaliação final</t>
  </si>
  <si>
    <t>REGRA: Para este efeito, são considerados objetivos mais relevantes aqueles que, somando os pesos por ordem decrescente de contribuição para a avaliação final, perfaçam uma percentagem superior a 50%, resultante do apuramento de, pelo menos, metade dos objectivos.</t>
  </si>
  <si>
    <t>Melhor gestão de recursos humanos nomeadamente rejuvenescimento de trabalhadores afetos à concretização das ações</t>
  </si>
  <si>
    <t>Melhor gestão de recursos humanos nomeadamente reforço de trabalhadores afetos à concretização das ações</t>
  </si>
  <si>
    <t xml:space="preserve">Ações que promovam, junto de todos/as trabalhadores(as) uma cultura de resultados focada nos cidadãos/clientes. </t>
  </si>
  <si>
    <t>Adequada afetação de recursos humanos à concretização das acções necessárias</t>
  </si>
  <si>
    <t xml:space="preserve">Adequada gestão de recursos humanos  </t>
  </si>
  <si>
    <t>OE1: Otimizar a gestão e aplicação dos fundos estruturais e/ou outras medidas de apoio aos setores agrícola e das pescas, maximizando a sua execução</t>
  </si>
  <si>
    <t>OE2: Consolidar a Imagem da DRAP Algarve junto dos seus clientes</t>
  </si>
  <si>
    <t>OE3: Otimizar a gestão dos recursos</t>
  </si>
  <si>
    <t xml:space="preserve">Nivel 2: Estratégico                                                                               </t>
  </si>
  <si>
    <t>Nível 1: Política Pública</t>
  </si>
  <si>
    <t>Nivel 2: Estratégico</t>
  </si>
  <si>
    <t>Nível 3: Gestão Operacional</t>
  </si>
  <si>
    <t>Objetivo Estratégico (OE)</t>
  </si>
  <si>
    <t xml:space="preserve">Eficiência </t>
  </si>
  <si>
    <t>DSI</t>
  </si>
  <si>
    <t>DSC</t>
  </si>
  <si>
    <t>Realizado
2017</t>
  </si>
  <si>
    <t>Última Monitorização 2019</t>
  </si>
  <si>
    <t>Realizado
2018</t>
  </si>
  <si>
    <t>Meta 
2020</t>
  </si>
  <si>
    <r>
      <t xml:space="preserve">Dias úteis 2020 </t>
    </r>
    <r>
      <rPr>
        <b/>
        <sz val="9"/>
        <color indexed="9"/>
        <rFont val="Wingdings"/>
        <family val="0"/>
      </rPr>
      <t>F</t>
    </r>
  </si>
  <si>
    <t>Pontuação efetivos Executados para 2020</t>
  </si>
  <si>
    <t xml:space="preserve"> SISTEMA DE CONTROLO INTERNO
_QUESTÕES_</t>
  </si>
  <si>
    <t xml:space="preserve">1 – Ambiente de controlo </t>
  </si>
  <si>
    <t>Resposta</t>
  </si>
  <si>
    <t>Fundamentação/
Justificação</t>
  </si>
  <si>
    <t>1.1 Estão claramente definidas as especificações técnicas do sistema de controlo?</t>
  </si>
  <si>
    <t>1.2 É efetuada internamente uma verificação efetiva sobre a legalidade, regularidade e boa gestão?</t>
  </si>
  <si>
    <t>1.3 Os elementos da equipa de controlo e auditoria possuem a habilitação necessária para o exercício da função?</t>
  </si>
  <si>
    <t>1.4 Estão claramente definidas valores éticos e de integridade que regem o serviço?</t>
  </si>
  <si>
    <t>1.5 Existe uma política de formação do pessoal que garanta a adequação do mesmo às funções e complexidade da tarefa?</t>
  </si>
  <si>
    <t>1.6 Estão claramente definidos e estabelecidos contactos regulares entre a direção e os dirigentes das Unidades Orgânicas?</t>
  </si>
  <si>
    <t>1.7 O serviço foi objeto de ações de auditoria e controlo externo?</t>
  </si>
  <si>
    <t xml:space="preserve">2 – Estrutura organizacional </t>
  </si>
  <si>
    <t>2.1 A estrutura organizacional estabelecida obedece às regras definidas legalmente?</t>
  </si>
  <si>
    <t>2.2 Qual a percentagem de colaboradores do serviço avaliados de acordo com o SIADAP 2 e 3?</t>
  </si>
  <si>
    <t>2.3 Qual a percentagem de colaboradores do serviço que frequentaram pelo menos uma ação de formação?</t>
  </si>
  <si>
    <t>3. Actividades e procedimentos de controlo administrativo implementados no serviço</t>
  </si>
  <si>
    <t>3.1 Existem manuais de procedimentos internos?</t>
  </si>
  <si>
    <t>3.2 A competência para autorização da despesa está claramente definida e formalizada?</t>
  </si>
  <si>
    <t>3.3 É elaborado anualmente um plano de compras?</t>
  </si>
  <si>
    <t>3.4 Está implementado um sistema de rotação de funções entre trabalhadores?</t>
  </si>
  <si>
    <t>3.5 As responsabilidades funcionais pelas diferentes tarefas, conferências e controlos estão claramente definidos e formalizados?</t>
  </si>
  <si>
    <t>3.6 Há descrição dos fluxos dos processos, centros de responsabilidade por cada etapa e dos padrões de qualidade mínimos?</t>
  </si>
  <si>
    <t>3.7 Os circuitos dos documentos estão claramente definidos de forma a evitar redundâncias?</t>
  </si>
  <si>
    <t>3.8 Existe um plano de risco de corrupção e infrações conexas?</t>
  </si>
  <si>
    <t>3.9 O plano de gestão de riscos de corrupção e infrações conexas é executado e monitorizado?</t>
  </si>
  <si>
    <t xml:space="preserve">4 – Fiabilidade dos sistemas de informação </t>
  </si>
  <si>
    <t>4.1 Existem aplicações informáticas de suporte ao processamento de dados, nomeadamente, nas
áreas da contabilidade, gestão documental e tesouraria?</t>
  </si>
  <si>
    <t>4.2 As diferentes aplicações estão integradas permitindo o cruzamento de informação?</t>
  </si>
  <si>
    <t>4.3 Encontra-se instituído um mecanismo que garanta a fiabilidade, oportunidade e utilidade dos outputs dos sistemas?</t>
  </si>
  <si>
    <t>4.4 A informação extraída dos sistemas de informação é utilizada nos processos de decisão?</t>
  </si>
  <si>
    <t>4.5 Estão instituídos requisitos de segurança para o acesso de terceiros a informação ou ativos do serviço?</t>
  </si>
  <si>
    <t>4.6 A informação dos computadores de rede está devidamente salvaguardada (existência de backups)?</t>
  </si>
  <si>
    <t>4.7 A segurança na troca de informação e software está garantida?</t>
  </si>
  <si>
    <t>Legenda: S – Sim; N – Não; ND – Não existe informação disponível que permita responder à questão de forma inequívoca.</t>
  </si>
  <si>
    <t>(Nº de controlos concluídos / nº de controlos distribuídos pelo IFAP e AG MAR de 01out2019 a 30set2020)x100</t>
  </si>
  <si>
    <t>01/01/2020 a 31/12/2020</t>
  </si>
  <si>
    <t>Memória descritiva - QUAR 2020</t>
  </si>
  <si>
    <t>Pontuação efetivos Planeados para 2020</t>
  </si>
  <si>
    <t>AVALIAÇÃO FINAL DO QUAR 2020</t>
  </si>
  <si>
    <t>Conforme Sistema de Indicadores Comuns às DRAP 2020</t>
  </si>
  <si>
    <t>Execução
(…………….)</t>
  </si>
  <si>
    <r>
      <t>Execução</t>
    </r>
    <r>
      <rPr>
        <b/>
        <vertAlign val="superscript"/>
        <sz val="8"/>
        <color indexed="9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 xml:space="preserve">
(31.dez.2020)</t>
    </r>
  </si>
  <si>
    <r>
      <t xml:space="preserve">Desvio 
Executado / 
Disponível
</t>
    </r>
    <r>
      <rPr>
        <b/>
        <sz val="8"/>
        <color indexed="9"/>
        <rFont val="Calibri"/>
        <family val="2"/>
      </rPr>
      <t>(31.12.2020)</t>
    </r>
  </si>
  <si>
    <t>Quadro de Meios Humanos</t>
  </si>
  <si>
    <t>Grupos/Carreiras/Categorias</t>
  </si>
  <si>
    <r>
      <t xml:space="preserve">Pontuação </t>
    </r>
    <r>
      <rPr>
        <b/>
        <i/>
        <sz val="10"/>
        <color indexed="9"/>
        <rFont val="Calibri"/>
        <family val="2"/>
      </rPr>
      <t>(CCAS)</t>
    </r>
  </si>
  <si>
    <t>RH Planeados</t>
  </si>
  <si>
    <t>RH Utilizados/Executados</t>
  </si>
  <si>
    <t>Desvio
(valor absoluto)</t>
  </si>
  <si>
    <t xml:space="preserve">N.º de efetivos planeados </t>
  </si>
  <si>
    <r>
      <t xml:space="preserve">N.º de efetivos a 31.dez
</t>
    </r>
    <r>
      <rPr>
        <b/>
        <i/>
        <sz val="10"/>
        <color indexed="9"/>
        <rFont val="Calibri"/>
        <family val="2"/>
      </rPr>
      <t>(Balanço Social)</t>
    </r>
  </si>
  <si>
    <t xml:space="preserve">Dirigentes - Direção Superior  </t>
  </si>
  <si>
    <t>Técnico Superior ( Inclui Especialistas de Informática)</t>
  </si>
  <si>
    <t xml:space="preserve">Coordenador Técnico </t>
  </si>
  <si>
    <t>Assistente Técnico  (Inlcui Técnicos de Informática)</t>
  </si>
  <si>
    <t xml:space="preserve">Encarregado geral operacional </t>
  </si>
  <si>
    <t xml:space="preserve">Encarregado operacional </t>
  </si>
  <si>
    <t xml:space="preserve">Assistente Operacional </t>
  </si>
  <si>
    <t>Total:</t>
  </si>
  <si>
    <t>Dias Úteis</t>
  </si>
  <si>
    <t>Taxa de variação de RH (%)</t>
  </si>
  <si>
    <t>Taxa de utilização de RH| Pontuação Planeada</t>
  </si>
  <si>
    <t>Taxa de utilização de RH| Unidade Equivalende de Recursos Humanos</t>
  </si>
  <si>
    <t>CALCULADORA DIAS ÚTEIS</t>
  </si>
  <si>
    <t>FERIADOS OBRIGATÓRIOS 2020</t>
  </si>
  <si>
    <t>DATA INICIAL</t>
  </si>
  <si>
    <t>Dia de Ano Novo</t>
  </si>
  <si>
    <t>DATA FINAL</t>
  </si>
  <si>
    <t>Sexta-feira Santa</t>
  </si>
  <si>
    <t>N.º DE DIAS DE FÉRIAS</t>
  </si>
  <si>
    <t>Dia do Trabalhador</t>
  </si>
  <si>
    <r>
      <t xml:space="preserve">OUTROS DIAS 
</t>
    </r>
    <r>
      <rPr>
        <b/>
        <i/>
        <sz val="9"/>
        <color indexed="23"/>
        <rFont val="Calibri"/>
        <family val="2"/>
      </rPr>
      <t>(p. ex.: FERIADO MUNICIPAL/CARNAVAL/VÉSPERA DE NATAL)</t>
    </r>
  </si>
  <si>
    <t>Dia de Portugal</t>
  </si>
  <si>
    <r>
      <t xml:space="preserve">N.º DE FERIADOS NACIONAIS EM 2020
</t>
    </r>
    <r>
      <rPr>
        <b/>
        <i/>
        <sz val="9"/>
        <color indexed="23"/>
        <rFont val="Calibri"/>
        <family val="2"/>
      </rPr>
      <t>(OCORREM EM DIAS ÚTEIS)</t>
    </r>
  </si>
  <si>
    <r>
      <t xml:space="preserve">DIAS ÚTEIS
</t>
    </r>
    <r>
      <rPr>
        <b/>
        <i/>
        <sz val="9"/>
        <color indexed="23"/>
        <rFont val="Calibri"/>
        <family val="2"/>
      </rPr>
      <t>(UERH)</t>
    </r>
  </si>
  <si>
    <t>Corpo de Deus</t>
  </si>
  <si>
    <t>DIAS CORRIDOS</t>
  </si>
  <si>
    <t>Implantação da República</t>
  </si>
  <si>
    <t>Restauração da Independência</t>
  </si>
  <si>
    <t>Dia da Imaculada Conceição</t>
  </si>
  <si>
    <t>Natal</t>
  </si>
  <si>
    <t>Sim</t>
  </si>
  <si>
    <t>Não</t>
  </si>
  <si>
    <t>N/D</t>
  </si>
  <si>
    <t xml:space="preserve">Taxa de participação nas ações sobre segurança e saúde no trabalho </t>
  </si>
  <si>
    <t>Número de medidas de prevenção implementadas</t>
  </si>
  <si>
    <t>Somatório anual do numéro de medidas preventivas implementadas</t>
  </si>
  <si>
    <t>Ind.12</t>
  </si>
  <si>
    <t>Ind.13</t>
  </si>
  <si>
    <t>Ind.14</t>
  </si>
  <si>
    <t>Taxa de Realização do OP5</t>
  </si>
  <si>
    <t>Taxa de Realização do OP9</t>
  </si>
  <si>
    <t>OP9</t>
  </si>
  <si>
    <t>rev2</t>
  </si>
  <si>
    <t>QUAR 2020</t>
  </si>
  <si>
    <t>Ind13</t>
  </si>
  <si>
    <t>Ind14</t>
  </si>
  <si>
    <t>Ind12</t>
  </si>
  <si>
    <t>Ações que promovam, junto de todos/as trabalhadores(as) uma cultura Segurança e Saude no Trabalho</t>
  </si>
  <si>
    <t>Dias</t>
  </si>
  <si>
    <t xml:space="preserve">Ações tendentes ao cumprimento, por parte de todos as DRAP, das ações previstas no programa SIMPLEX antes dos limites dos prazos legalmente estabelecidos  </t>
  </si>
  <si>
    <t xml:space="preserve"> Medida</t>
  </si>
  <si>
    <t>Alterações climáticas e valorização dos recursos</t>
  </si>
  <si>
    <t>Sustentabilidade demográfica e melhor emprego</t>
  </si>
  <si>
    <t>Menos Desigualdades e um território mais coeso</t>
  </si>
  <si>
    <t>Transição digital e uma sociedade da inovação</t>
  </si>
  <si>
    <t>Eficácia
Ponderação: 30%</t>
  </si>
  <si>
    <t>Eficiência 
Ponderação : 50%</t>
  </si>
  <si>
    <t>Qualidade 
Ponderação : 20%</t>
  </si>
  <si>
    <t>Conforme  com a) do nº1 do artigo nº25 da LOE 2020</t>
  </si>
  <si>
    <t>Taxa de redução do tempo de análise dos pedidos de pagamento MAR 2020</t>
  </si>
  <si>
    <t>Taxa de redução do tempo de análise dos pedidos de pagamento PDR 2020</t>
  </si>
  <si>
    <t>OP3: Incremento da taxa de cumprimento dos Programas de Prospeção</t>
  </si>
  <si>
    <t>Taxa de execução dos Programas de Prospeção</t>
  </si>
  <si>
    <t>(amostra de prospeção executada (nº)/ amostra de prospeção distribuída (nº))x100</t>
  </si>
  <si>
    <t>OP4: Assegurar a execução do Plano Anual de Controlo in loco</t>
  </si>
  <si>
    <t>Percentagem de trabalhadores com parecer favorável à solicitação de necessidades diferenciadas de regimes de prestação de trabalho e modalidades de horário.</t>
  </si>
  <si>
    <t>(N.º de solicitações com parecer favorável/N.º total de solicitações)*100</t>
  </si>
  <si>
    <t>D.SA</t>
  </si>
  <si>
    <t>Somatório do n.º de serviços disponibilizados no Portal Único das DRAP</t>
  </si>
  <si>
    <t>Número de serviços disponibilizados no Portal Único de Atendimento (projecto Simplex/SAMA)</t>
  </si>
  <si>
    <t>Conforme com Objetivo nº 3 da Carta de Missão do Diretor Regional da DRAP Algarve</t>
  </si>
  <si>
    <t>Conforme o no Sistema de Indicadores Comuns às DRAP 2020</t>
  </si>
  <si>
    <t>Conforme  o Sistema de Indicadores Comuns às DRAP 2020 e b) do nº1 do artigo nº25 da LOE 2020</t>
  </si>
  <si>
    <t>Conforme  com b) do nº1 do artigo nº25 da LOE 2020 e  o conforme com Objetivo nº 7 da Carta de Missão do Diretor Regional da DRAP Algarve</t>
  </si>
  <si>
    <t>iDigital/IFAP/DAI</t>
  </si>
  <si>
    <t>iDigital/AG Mar 2020</t>
  </si>
  <si>
    <t>Portal Único de Atendimento</t>
  </si>
  <si>
    <t>Estimativa do melhor valor a alcançar com todos os recursos disponívei</t>
  </si>
  <si>
    <t xml:space="preserve">Conforme com Objetivo nº 2 da Carta de Missão do Diretor Regional da DRAP Algarve </t>
  </si>
  <si>
    <t>2º e 3º Trimestre</t>
  </si>
  <si>
    <t>Estimativa do melhor valor a alcançar  com reforço dos recursos disponíveis (aguarda-se autorização de contratação de 3 Inspetores Fitossanitários)</t>
  </si>
  <si>
    <t>DGAV - Relatório Anual</t>
  </si>
  <si>
    <t>Execução do nº de pontos de prospeção e/ou colheita de amostras  definidas pela Autoridade Nacional (DGAV) ( Carta de Missão 2019-2023)</t>
  </si>
  <si>
    <t>Redução do nº médio de dias de análise dos pedidos de pagamento MAR2020, relativamente ao ano n-1; Considerados os pedidos de pagamento devidamente formalizados e completos entrados de 1 de novembro de 2019 a 31 de outubro de 2020 ( Carta de Missão 2019-2023)</t>
  </si>
  <si>
    <t>Redução do nº médio de dias de análise dos pedidos de pagamento PDR2020, relativamente ao ano n-1; Considerados os pedidos de pagamento devidamente formalizados e completos entrados de 1 de novembro de 2019 a 31 de outubro de 2020 (Carta de Missão 2019-2023)</t>
  </si>
  <si>
    <t>Utilização de uma escala do tipo Likert de resposta psicométrica de 1 a 5 em que a correspondência é:
1-“Muito Insatisfeito” a 5 –“Muito Satisfeito”</t>
  </si>
  <si>
    <t>Índice de satisfação</t>
  </si>
  <si>
    <t>(N.º total de trabalhadores que frequentaram pelo menos uma acção de formação/sensibilização sobre SST/N.º total de trabalhadores) x 100)</t>
  </si>
  <si>
    <t>DSDAR</t>
  </si>
  <si>
    <t>(média do nº de dias de análise): [(ano n-1 - ano n) / (ano n-1)]*100</t>
  </si>
  <si>
    <t>(média do nº dias de análise )  [(ano n -1 - ano n) / (ano n-1)]*100</t>
  </si>
  <si>
    <t>OP1: Garantir a execução do PDR2020</t>
  </si>
  <si>
    <t>OP2: Garantir a execução do MAR2020</t>
  </si>
  <si>
    <t>Taxa de análise dos pedidos de apoio</t>
  </si>
  <si>
    <t>Taxa de análise dos pedidos de pagamento</t>
  </si>
  <si>
    <t>OP5: Redução do tempo de análise dos pedidos de pagamento</t>
  </si>
  <si>
    <t>OP6: Promover uma cultura de conciliação da vida profissional, familiar e pessoal dos trabalhadores da DRAP, de acordo com a) do nº1 do artigo nº25 da LOE</t>
  </si>
  <si>
    <t>OP7: Promover uma cultura de Segurança e Saude no trabalho na DRAP, de acordo com a) do nº1 do artigo nº25 da LOE</t>
  </si>
  <si>
    <t>OP8: Implementar práticas de boa gestão dos serviços públicos, de acordo com b) do nº1 do artigo nº25 da LOE</t>
  </si>
  <si>
    <t>OP9: Assegurar a satisfação do cidadão/ ”cliente”, de acordo com c) do nº1 do artigo nº25 da LOE</t>
  </si>
  <si>
    <t>OP10: Assegurar o reporte ao GPP dos Indicadores de Desempenho Comuns que permitem a comparação entre as DRAP</t>
  </si>
  <si>
    <t>Ind.15</t>
  </si>
  <si>
    <t>(nº de pedidos de apoio analisados / nº de pedidos de apoio válidos ) x 100%</t>
  </si>
  <si>
    <t>(nº de pedidos de pagamento validados / nº de pedidos de pagamento devidamente formalizados ) x 100%</t>
  </si>
  <si>
    <t>SI PDR2020</t>
  </si>
  <si>
    <t>Si2P</t>
  </si>
  <si>
    <t>OP10</t>
  </si>
  <si>
    <t>Taxa de Realização do OP10</t>
  </si>
  <si>
    <t>Conforme o no Sistema de Indicadores Comuns às DRAP 2020, Considerados o spedidos de pagamento devidamente formalizados e completos ,entrados de 01.10.2019 a 30.09.2020</t>
  </si>
  <si>
    <t>Conforme o no Sistema de Indicadores Comuns às DRAP 2020, Considerados os pedidos de apoio entrados de 01.10.2019 a 30.09.2020</t>
  </si>
  <si>
    <t>Ind15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</si>
</sst>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0.0%"/>
    <numFmt numFmtId="168" formatCode="[$-F800]dddd\,\ mmmm\ dd\,\ yyyy"/>
    <numFmt numFmtId="169" formatCode="[$-816]d&quot; de &quot;mmmm&quot; de &quot;yyyy"/>
    <numFmt numFmtId="170" formatCode="&quot;Sim&quot;;&quot;Sim&quot;;&quot;Não&quot;"/>
    <numFmt numFmtId="171" formatCode="&quot;Verdadeiro&quot;;&quot;Verdadeiro&quot;;&quot;Falso&quot;"/>
    <numFmt numFmtId="172" formatCode="&quot;Activado&quot;;&quot;Activado&quot;;&quot;Desactivado&quot;"/>
    <numFmt numFmtId="173" formatCode="[$€-2]\ #,##0.00_);[Red]\([$€-2]\ #,##0.00\)"/>
    <numFmt numFmtId="174" formatCode="0.000"/>
    <numFmt numFmtId="175" formatCode="0.0"/>
  </numFmts>
  <fonts count="133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56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9"/>
      <color indexed="9"/>
      <name val="Wingdings"/>
      <family val="0"/>
    </font>
    <font>
      <b/>
      <vertAlign val="superscript"/>
      <sz val="9"/>
      <color indexed="9"/>
      <name val="Calibri"/>
      <family val="2"/>
    </font>
    <font>
      <b/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9"/>
      <name val="Calibri"/>
      <family val="2"/>
    </font>
    <font>
      <b/>
      <vertAlign val="superscript"/>
      <sz val="8"/>
      <color indexed="9"/>
      <name val="Calibri"/>
      <family val="2"/>
    </font>
    <font>
      <b/>
      <i/>
      <sz val="10"/>
      <color indexed="9"/>
      <name val="Calibri"/>
      <family val="2"/>
    </font>
    <font>
      <b/>
      <i/>
      <sz val="9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color indexed="63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2"/>
      <color indexed="63"/>
      <name val="Sitka Heading"/>
      <family val="0"/>
    </font>
    <font>
      <b/>
      <sz val="12"/>
      <color indexed="63"/>
      <name val="Calibri"/>
      <family val="2"/>
    </font>
    <font>
      <b/>
      <sz val="12"/>
      <color indexed="63"/>
      <name val="Wingdings"/>
      <family val="0"/>
    </font>
    <font>
      <b/>
      <sz val="9"/>
      <color indexed="63"/>
      <name val="Calibri"/>
      <family val="2"/>
    </font>
    <font>
      <b/>
      <sz val="9"/>
      <color indexed="21"/>
      <name val="Calibri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sz val="10"/>
      <color indexed="55"/>
      <name val="Arial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8"/>
      <color indexed="8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b/>
      <sz val="10"/>
      <color indexed="9"/>
      <name val="Calibri"/>
      <family val="2"/>
    </font>
    <font>
      <b/>
      <sz val="11"/>
      <color indexed="17"/>
      <name val="Calibri"/>
      <family val="2"/>
    </font>
    <font>
      <b/>
      <sz val="12"/>
      <color indexed="23"/>
      <name val="Calibri"/>
      <family val="2"/>
    </font>
    <font>
      <i/>
      <sz val="9"/>
      <color indexed="63"/>
      <name val="Calibri"/>
      <family val="2"/>
    </font>
    <font>
      <b/>
      <sz val="14"/>
      <color indexed="21"/>
      <name val="Calibri"/>
      <family val="2"/>
    </font>
    <font>
      <b/>
      <sz val="9"/>
      <color indexed="59"/>
      <name val="Calibri"/>
      <family val="2"/>
    </font>
    <font>
      <u val="single"/>
      <sz val="10"/>
      <color indexed="63"/>
      <name val="Arial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i/>
      <sz val="8"/>
      <color indexed="6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4"/>
      <color indexed="63"/>
      <name val="Calibri"/>
      <family val="2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i/>
      <sz val="11"/>
      <color indexed="18"/>
      <name val="Calibri"/>
      <family val="2"/>
    </font>
    <font>
      <sz val="8"/>
      <name val="Segoe UI"/>
      <family val="2"/>
    </font>
    <font>
      <b/>
      <i/>
      <sz val="12"/>
      <color indexed="8"/>
      <name val="Calibri"/>
      <family val="0"/>
    </font>
    <font>
      <i/>
      <sz val="12"/>
      <color indexed="8"/>
      <name val="Calibri"/>
      <family val="0"/>
    </font>
    <font>
      <i/>
      <u val="single"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 tint="0.34999001026153564"/>
      <name val="Calibri"/>
      <family val="2"/>
    </font>
    <font>
      <b/>
      <sz val="12"/>
      <color theme="1" tint="0.24998000264167786"/>
      <name val="Sitka Heading"/>
      <family val="0"/>
    </font>
    <font>
      <b/>
      <sz val="12"/>
      <color theme="1" tint="0.24998000264167786"/>
      <name val="Calibri"/>
      <family val="2"/>
    </font>
    <font>
      <b/>
      <sz val="12"/>
      <color theme="1" tint="0.24998000264167786"/>
      <name val="Wingdings"/>
      <family val="0"/>
    </font>
    <font>
      <b/>
      <sz val="9"/>
      <color theme="1" tint="0.34999001026153564"/>
      <name val="Calibri"/>
      <family val="2"/>
    </font>
    <font>
      <sz val="9"/>
      <color theme="1" tint="0.15000000596046448"/>
      <name val="Calibri"/>
      <family val="2"/>
    </font>
    <font>
      <b/>
      <sz val="9"/>
      <color theme="8" tint="-0.4999699890613556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sz val="10"/>
      <color rgb="FFFF0000"/>
      <name val="Calibri"/>
      <family val="2"/>
    </font>
    <font>
      <sz val="10"/>
      <color theme="0" tint="-0.24997000396251678"/>
      <name val="Arial"/>
      <family val="2"/>
    </font>
    <font>
      <b/>
      <sz val="11"/>
      <color rgb="FFFFFFFF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4" tint="-0.4999699890613556"/>
      <name val="Calibri"/>
      <family val="2"/>
    </font>
    <font>
      <sz val="11"/>
      <color theme="4" tint="-0.4999699890613556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 tint="0.34999001026153564"/>
      <name val="Calibri"/>
      <family val="2"/>
    </font>
    <font>
      <b/>
      <sz val="11"/>
      <color rgb="FF006100"/>
      <name val="Calibri"/>
      <family val="2"/>
    </font>
    <font>
      <b/>
      <sz val="12"/>
      <color theme="1" tint="0.49998000264167786"/>
      <name val="Calibri"/>
      <family val="2"/>
    </font>
    <font>
      <b/>
      <sz val="9"/>
      <color theme="2" tint="-0.8999800086021423"/>
      <name val="Calibri"/>
      <family val="2"/>
    </font>
    <font>
      <b/>
      <sz val="9"/>
      <color theme="1" tint="0.24998000264167786"/>
      <name val="Calibri"/>
      <family val="2"/>
    </font>
    <font>
      <b/>
      <sz val="14"/>
      <color theme="8" tint="-0.4999699890613556"/>
      <name val="Calibri"/>
      <family val="2"/>
    </font>
    <font>
      <u val="single"/>
      <sz val="10"/>
      <color theme="1" tint="0.34999001026153564"/>
      <name val="Arial"/>
      <family val="2"/>
    </font>
    <font>
      <i/>
      <sz val="9"/>
      <color theme="1" tint="0.34999001026153564"/>
      <name val="Calibri"/>
      <family val="2"/>
    </font>
    <font>
      <b/>
      <sz val="18"/>
      <color theme="0"/>
      <name val="Calibri"/>
      <family val="2"/>
    </font>
    <font>
      <b/>
      <sz val="14"/>
      <color rgb="FF595959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rgb="FF595959"/>
      <name val="Calibri"/>
      <family val="2"/>
    </font>
    <font>
      <b/>
      <sz val="14"/>
      <color theme="0"/>
      <name val="Calibri"/>
      <family val="2"/>
    </font>
    <font>
      <b/>
      <sz val="26"/>
      <color theme="0"/>
      <name val="Calibri"/>
      <family val="2"/>
    </font>
    <font>
      <b/>
      <i/>
      <sz val="11"/>
      <color theme="4" tint="-0.499969989061355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 diagonalDown="1">
      <left/>
      <right/>
      <top/>
      <bottom/>
      <diagonal style="thin"/>
    </border>
    <border diagonalDown="1">
      <left/>
      <right style="thin"/>
      <top/>
      <bottom style="thin"/>
      <diagonal style="thin"/>
    </border>
    <border>
      <left/>
      <right/>
      <top style="thin"/>
      <bottom/>
    </border>
    <border>
      <left style="thin"/>
      <right/>
      <top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/>
      <bottom/>
      <diagonal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/>
    </border>
    <border>
      <left/>
      <right style="thin">
        <color theme="2" tint="-0.4999699890613556"/>
      </right>
      <top style="thin">
        <color theme="2" tint="-0.4999699890613556"/>
      </top>
      <bottom/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 style="thin">
        <color theme="2" tint="-0.4999699890613556"/>
      </right>
      <top/>
      <bottom style="thin">
        <color theme="2" tint="-0.4999699890613556"/>
      </bottom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ck">
        <color theme="0"/>
      </left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/>
    </border>
    <border>
      <left/>
      <right style="thick">
        <color theme="0"/>
      </right>
      <top style="thick">
        <color theme="0"/>
      </top>
      <bottom/>
    </border>
    <border>
      <left style="thin">
        <color theme="0" tint="-0.4999699890613556"/>
      </left>
      <right/>
      <top style="thick">
        <color theme="0"/>
      </top>
      <bottom style="thick">
        <color theme="0"/>
      </bottom>
    </border>
    <border>
      <left/>
      <right style="thin">
        <color theme="0" tint="-0.4999699890613556"/>
      </right>
      <top style="thick">
        <color theme="0"/>
      </top>
      <bottom style="thick">
        <color theme="0"/>
      </bottom>
    </border>
    <border>
      <left/>
      <right/>
      <top/>
      <bottom style="thick">
        <color theme="0"/>
      </bottom>
    </border>
    <border>
      <left/>
      <right style="thin">
        <color theme="2"/>
      </right>
      <top/>
      <bottom/>
    </border>
    <border>
      <left style="dashDot">
        <color theme="8" tint="0.5999600291252136"/>
      </left>
      <right/>
      <top/>
      <bottom/>
    </border>
    <border>
      <left/>
      <right style="dashDot">
        <color theme="8" tint="0.5999600291252136"/>
      </right>
      <top/>
      <bottom/>
    </border>
    <border>
      <left/>
      <right style="thin">
        <color theme="0"/>
      </right>
      <top style="thick">
        <color theme="0"/>
      </top>
      <bottom style="thick">
        <color theme="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theme="2" tint="-0.4999699890613556"/>
      </left>
      <right/>
      <top style="thin">
        <color theme="2" tint="-0.4999699890613556"/>
      </top>
      <bottom style="medium">
        <color theme="0"/>
      </bottom>
    </border>
    <border>
      <left/>
      <right/>
      <top style="thin">
        <color theme="2" tint="-0.4999699890613556"/>
      </top>
      <bottom style="medium">
        <color theme="0"/>
      </bottom>
    </border>
    <border>
      <left/>
      <right style="thin">
        <color theme="2" tint="-0.4999699890613556"/>
      </right>
      <top style="thin">
        <color theme="2" tint="-0.4999699890613556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2" tint="-0.4999699890613556"/>
      </left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2" tint="-0.4999699890613556"/>
      </left>
      <right/>
      <top/>
      <bottom style="thin">
        <color theme="2" tint="-0.4999699890613556"/>
      </bottom>
    </border>
    <border>
      <left/>
      <right/>
      <top/>
      <bottom style="thin">
        <color theme="2" tint="-0.4999699890613556"/>
      </bottom>
    </border>
    <border>
      <left style="thin">
        <color theme="2" tint="-0.4999699890613556"/>
      </left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9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0" borderId="4" applyNumberFormat="0" applyAlignment="0" applyProtection="0"/>
    <xf numFmtId="0" fontId="85" fillId="0" borderId="5" applyNumberFormat="0" applyFill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6" fillId="27" borderId="0" applyNumberFormat="0" applyBorder="0" applyAlignment="0" applyProtection="0"/>
    <xf numFmtId="165" fontId="0" fillId="0" borderId="0" applyFont="0" applyFill="0" applyBorder="0" applyAlignment="0" applyProtection="0"/>
    <xf numFmtId="0" fontId="87" fillId="28" borderId="4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0" borderId="0" applyNumberFormat="0" applyBorder="0" applyAlignment="0" applyProtection="0"/>
    <xf numFmtId="0" fontId="79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 wrapText="1"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93" fillId="20" borderId="7" applyNumberFormat="0" applyAlignment="0" applyProtection="0"/>
    <xf numFmtId="41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32" borderId="9" applyNumberFormat="0" applyAlignment="0" applyProtection="0"/>
    <xf numFmtId="43" fontId="0" fillId="0" borderId="0" applyFont="0" applyFill="0" applyBorder="0" applyAlignment="0" applyProtection="0"/>
  </cellStyleXfs>
  <cellXfs count="441">
    <xf numFmtId="0" fontId="0" fillId="0" borderId="0" xfId="0" applyAlignment="1">
      <alignment wrapText="1"/>
    </xf>
    <xf numFmtId="0" fontId="37" fillId="0" borderId="0" xfId="55" applyFont="1" applyProtection="1">
      <alignment wrapText="1"/>
      <protection locked="0"/>
    </xf>
    <xf numFmtId="0" fontId="37" fillId="0" borderId="0" xfId="0" applyFont="1" applyAlignment="1">
      <alignment wrapText="1"/>
    </xf>
    <xf numFmtId="0" fontId="38" fillId="0" borderId="0" xfId="55" applyFont="1" applyFill="1" applyAlignment="1" applyProtection="1">
      <alignment vertical="top" wrapText="1"/>
      <protection locked="0"/>
    </xf>
    <xf numFmtId="49" fontId="39" fillId="2" borderId="10" xfId="55" applyNumberFormat="1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Alignment="1">
      <alignment wrapText="1"/>
    </xf>
    <xf numFmtId="0" fontId="37" fillId="0" borderId="0" xfId="0" applyFont="1" applyFill="1" applyAlignment="1">
      <alignment wrapText="1"/>
    </xf>
    <xf numFmtId="0" fontId="37" fillId="0" borderId="0" xfId="0" applyFont="1" applyFill="1" applyBorder="1" applyAlignment="1">
      <alignment wrapText="1"/>
    </xf>
    <xf numFmtId="0" fontId="37" fillId="0" borderId="0" xfId="0" applyFont="1" applyFill="1" applyAlignment="1">
      <alignment vertical="center" wrapText="1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37" fillId="0" borderId="0" xfId="0" applyFont="1" applyAlignment="1">
      <alignment horizontal="left" wrapText="1" indent="1"/>
    </xf>
    <xf numFmtId="0" fontId="41" fillId="0" borderId="0" xfId="55" applyFont="1" applyFill="1" applyBorder="1" applyAlignment="1" applyProtection="1">
      <alignment horizontal="right" vertical="center" wrapText="1"/>
      <protection locked="0"/>
    </xf>
    <xf numFmtId="0" fontId="39" fillId="0" borderId="0" xfId="55" applyFont="1" applyBorder="1" applyAlignment="1" applyProtection="1">
      <alignment horizontal="right" vertical="center" wrapText="1"/>
      <protection locked="0"/>
    </xf>
    <xf numFmtId="9" fontId="37" fillId="33" borderId="10" xfId="55" applyNumberFormat="1" applyFont="1" applyFill="1" applyBorder="1" applyAlignment="1" applyProtection="1">
      <alignment horizontal="center" vertical="center" wrapText="1"/>
      <protection locked="0"/>
    </xf>
    <xf numFmtId="9" fontId="37" fillId="0" borderId="0" xfId="0" applyNumberFormat="1" applyFont="1" applyAlignment="1">
      <alignment wrapText="1"/>
    </xf>
    <xf numFmtId="0" fontId="39" fillId="0" borderId="0" xfId="55" applyFont="1" applyFill="1" applyBorder="1" applyAlignment="1" applyProtection="1">
      <alignment horizontal="left" vertical="center" wrapText="1"/>
      <protection locked="0"/>
    </xf>
    <xf numFmtId="0" fontId="39" fillId="33" borderId="10" xfId="55" applyFont="1" applyFill="1" applyBorder="1" applyAlignment="1" applyProtection="1">
      <alignment horizontal="left" vertical="center" wrapText="1" indent="1"/>
      <protection locked="0"/>
    </xf>
    <xf numFmtId="1" fontId="39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37" fillId="33" borderId="10" xfId="55" applyFont="1" applyFill="1" applyBorder="1" applyAlignment="1" applyProtection="1">
      <alignment horizontal="left" vertical="center" wrapText="1" indent="1"/>
      <protection locked="0"/>
    </xf>
    <xf numFmtId="9" fontId="37" fillId="33" borderId="10" xfId="76" applyFont="1" applyFill="1" applyBorder="1" applyAlignment="1" applyProtection="1">
      <alignment horizontal="center" vertical="center" wrapText="1"/>
      <protection locked="0"/>
    </xf>
    <xf numFmtId="0" fontId="42" fillId="33" borderId="10" xfId="76" applyNumberFormat="1" applyFont="1" applyFill="1" applyBorder="1" applyAlignment="1" applyProtection="1">
      <alignment horizontal="left" vertical="center" wrapText="1" indent="1"/>
      <protection locked="0"/>
    </xf>
    <xf numFmtId="0" fontId="37" fillId="33" borderId="10" xfId="55" applyNumberFormat="1" applyFont="1" applyFill="1" applyBorder="1" applyAlignment="1">
      <alignment horizontal="center" vertical="center" wrapText="1"/>
      <protection/>
    </xf>
    <xf numFmtId="0" fontId="100" fillId="33" borderId="10" xfId="55" applyFont="1" applyFill="1" applyBorder="1" applyAlignment="1" applyProtection="1">
      <alignment horizontal="center" vertical="center" wrapText="1"/>
      <protection locked="0"/>
    </xf>
    <xf numFmtId="0" fontId="101" fillId="33" borderId="10" xfId="55" applyFont="1" applyFill="1" applyBorder="1" applyAlignment="1" applyProtection="1">
      <alignment vertical="center" wrapText="1"/>
      <protection locked="0"/>
    </xf>
    <xf numFmtId="0" fontId="102" fillId="33" borderId="10" xfId="55" applyFont="1" applyFill="1" applyBorder="1" applyAlignment="1" applyProtection="1">
      <alignment vertical="center" wrapText="1"/>
      <protection locked="0"/>
    </xf>
    <xf numFmtId="0" fontId="103" fillId="34" borderId="10" xfId="55" applyFont="1" applyFill="1" applyBorder="1" applyAlignment="1" applyProtection="1">
      <alignment horizontal="center" vertical="center" wrapText="1"/>
      <protection locked="0"/>
    </xf>
    <xf numFmtId="3" fontId="103" fillId="34" borderId="10" xfId="55" applyNumberFormat="1" applyFont="1" applyFill="1" applyBorder="1" applyAlignment="1" applyProtection="1">
      <alignment horizontal="center" vertical="center" wrapText="1"/>
      <protection locked="0"/>
    </xf>
    <xf numFmtId="9" fontId="103" fillId="34" borderId="10" xfId="75" applyFont="1" applyFill="1" applyBorder="1" applyAlignment="1" applyProtection="1">
      <alignment horizontal="center" vertical="center" wrapText="1"/>
      <protection locked="0"/>
    </xf>
    <xf numFmtId="0" fontId="103" fillId="35" borderId="10" xfId="62" applyFont="1" applyFill="1" applyBorder="1" applyAlignment="1">
      <alignment horizontal="center" vertical="center" wrapText="1"/>
      <protection/>
    </xf>
    <xf numFmtId="1" fontId="103" fillId="35" borderId="10" xfId="62" applyNumberFormat="1" applyFont="1" applyFill="1" applyBorder="1" applyAlignment="1">
      <alignment horizontal="center" vertical="center" wrapText="1"/>
      <protection/>
    </xf>
    <xf numFmtId="9" fontId="103" fillId="35" borderId="10" xfId="75" applyFont="1" applyFill="1" applyBorder="1" applyAlignment="1">
      <alignment horizontal="center" vertical="center" wrapText="1"/>
    </xf>
    <xf numFmtId="164" fontId="103" fillId="34" borderId="11" xfId="75" applyNumberFormat="1" applyFont="1" applyFill="1" applyBorder="1" applyAlignment="1" applyProtection="1">
      <alignment vertical="center" wrapText="1"/>
      <protection locked="0"/>
    </xf>
    <xf numFmtId="9" fontId="99" fillId="33" borderId="10" xfId="76" applyNumberFormat="1" applyFont="1" applyFill="1" applyBorder="1" applyAlignment="1" applyProtection="1">
      <alignment horizontal="center" vertical="center"/>
      <protection/>
    </xf>
    <xf numFmtId="9" fontId="104" fillId="33" borderId="10" xfId="76" applyNumberFormat="1" applyFont="1" applyFill="1" applyBorder="1" applyAlignment="1" applyProtection="1">
      <alignment horizontal="center" vertical="center"/>
      <protection/>
    </xf>
    <xf numFmtId="9" fontId="105" fillId="36" borderId="10" xfId="75" applyFont="1" applyFill="1" applyBorder="1" applyAlignment="1" applyProtection="1">
      <alignment horizontal="center" vertical="center" wrapText="1"/>
      <protection locked="0"/>
    </xf>
    <xf numFmtId="9" fontId="105" fillId="0" borderId="10" xfId="75" applyFont="1" applyFill="1" applyBorder="1" applyAlignment="1" applyProtection="1">
      <alignment horizontal="center" vertical="center" wrapText="1"/>
      <protection locked="0"/>
    </xf>
    <xf numFmtId="0" fontId="99" fillId="33" borderId="10" xfId="55" applyFont="1" applyFill="1" applyBorder="1" applyAlignment="1" applyProtection="1">
      <alignment horizontal="left" vertical="center" wrapText="1" indent="1"/>
      <protection locked="0"/>
    </xf>
    <xf numFmtId="164" fontId="103" fillId="34" borderId="10" xfId="55" applyNumberFormat="1" applyFont="1" applyFill="1" applyBorder="1" applyAlignment="1" applyProtection="1">
      <alignment horizontal="left" vertical="center" wrapText="1" indent="1"/>
      <protection locked="0"/>
    </xf>
    <xf numFmtId="166" fontId="99" fillId="35" borderId="10" xfId="55" applyNumberFormat="1" applyFont="1" applyFill="1" applyBorder="1" applyAlignment="1" applyProtection="1">
      <alignment horizontal="right" vertical="center" wrapText="1"/>
      <protection locked="0"/>
    </xf>
    <xf numFmtId="8" fontId="99" fillId="35" borderId="10" xfId="55" applyNumberFormat="1" applyFont="1" applyFill="1" applyBorder="1" applyAlignment="1" applyProtection="1">
      <alignment horizontal="right" vertical="center" wrapText="1"/>
      <protection locked="0"/>
    </xf>
    <xf numFmtId="164" fontId="99" fillId="35" borderId="10" xfId="55" applyNumberFormat="1" applyFont="1" applyFill="1" applyBorder="1" applyAlignment="1" applyProtection="1">
      <alignment horizontal="center" vertical="center" wrapText="1"/>
      <protection locked="0"/>
    </xf>
    <xf numFmtId="9" fontId="99" fillId="35" borderId="10" xfId="75" applyFont="1" applyFill="1" applyBorder="1" applyAlignment="1" applyProtection="1">
      <alignment horizontal="center" vertical="center" wrapText="1"/>
      <protection locked="0"/>
    </xf>
    <xf numFmtId="164" fontId="103" fillId="34" borderId="10" xfId="55" applyNumberFormat="1" applyFont="1" applyFill="1" applyBorder="1" applyAlignment="1" applyProtection="1">
      <alignment horizontal="center" vertical="center" wrapText="1"/>
      <protection locked="0"/>
    </xf>
    <xf numFmtId="166" fontId="103" fillId="34" borderId="10" xfId="55" applyNumberFormat="1" applyFont="1" applyFill="1" applyBorder="1" applyAlignment="1" applyProtection="1">
      <alignment horizontal="right" vertical="center" wrapText="1"/>
      <protection locked="0"/>
    </xf>
    <xf numFmtId="8" fontId="103" fillId="34" borderId="10" xfId="55" applyNumberFormat="1" applyFont="1" applyFill="1" applyBorder="1" applyAlignment="1" applyProtection="1">
      <alignment horizontal="right" vertical="center" wrapText="1"/>
      <protection locked="0"/>
    </xf>
    <xf numFmtId="9" fontId="99" fillId="35" borderId="10" xfId="75" applyFont="1" applyFill="1" applyBorder="1" applyAlignment="1" applyProtection="1">
      <alignment horizontal="right" vertical="center" wrapText="1"/>
      <protection locked="0"/>
    </xf>
    <xf numFmtId="9" fontId="103" fillId="34" borderId="10" xfId="75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103" fillId="34" borderId="10" xfId="75" applyNumberFormat="1" applyFont="1" applyFill="1" applyBorder="1" applyAlignment="1" applyProtection="1">
      <alignment horizontal="center" vertical="center" wrapText="1"/>
      <protection locked="0"/>
    </xf>
    <xf numFmtId="0" fontId="99" fillId="33" borderId="10" xfId="55" applyFont="1" applyFill="1" applyBorder="1" applyAlignment="1" applyProtection="1">
      <alignment horizontal="left" vertical="center" wrapText="1" indent="1"/>
      <protection locked="0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106" fillId="37" borderId="10" xfId="55" applyFont="1" applyFill="1" applyBorder="1" applyAlignment="1" applyProtection="1">
      <alignment horizontal="right" vertical="center" wrapText="1"/>
      <protection locked="0"/>
    </xf>
    <xf numFmtId="9" fontId="106" fillId="37" borderId="10" xfId="55" applyNumberFormat="1" applyFont="1" applyFill="1" applyBorder="1" applyAlignment="1" applyProtection="1">
      <alignment horizontal="center" vertical="center" wrapText="1"/>
      <protection locked="0"/>
    </xf>
    <xf numFmtId="0" fontId="106" fillId="37" borderId="10" xfId="55" applyFont="1" applyFill="1" applyBorder="1" applyAlignment="1" applyProtection="1">
      <alignment horizontal="center" vertical="center" wrapText="1"/>
      <protection locked="0"/>
    </xf>
    <xf numFmtId="0" fontId="106" fillId="37" borderId="10" xfId="62" applyFont="1" applyFill="1" applyBorder="1" applyAlignment="1">
      <alignment horizontal="right" vertical="center" wrapText="1"/>
      <protection/>
    </xf>
    <xf numFmtId="0" fontId="106" fillId="37" borderId="10" xfId="62" applyFont="1" applyFill="1" applyBorder="1" applyAlignment="1">
      <alignment horizontal="center" vertical="center" wrapText="1"/>
      <protection/>
    </xf>
    <xf numFmtId="0" fontId="107" fillId="37" borderId="10" xfId="55" applyFont="1" applyFill="1" applyBorder="1" applyAlignment="1" applyProtection="1">
      <alignment horizontal="center" vertical="center" wrapText="1"/>
      <protection locked="0"/>
    </xf>
    <xf numFmtId="0" fontId="107" fillId="37" borderId="12" xfId="55" applyFont="1" applyFill="1" applyBorder="1" applyAlignment="1" applyProtection="1">
      <alignment horizontal="center" vertical="center" wrapText="1"/>
      <protection locked="0"/>
    </xf>
    <xf numFmtId="0" fontId="48" fillId="38" borderId="10" xfId="0" applyFont="1" applyFill="1" applyBorder="1" applyAlignment="1" applyProtection="1">
      <alignment horizontal="left" vertical="center" wrapText="1" indent="1"/>
      <protection locked="0"/>
    </xf>
    <xf numFmtId="0" fontId="39" fillId="2" borderId="10" xfId="55" applyFont="1" applyFill="1" applyBorder="1" applyAlignment="1" applyProtection="1">
      <alignment horizontal="center" vertical="center" wrapText="1"/>
      <protection locked="0"/>
    </xf>
    <xf numFmtId="0" fontId="106" fillId="37" borderId="10" xfId="62" applyFont="1" applyFill="1" applyBorder="1" applyAlignment="1">
      <alignment horizontal="left" vertical="center" wrapText="1" indent="1"/>
      <protection/>
    </xf>
    <xf numFmtId="49" fontId="39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37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37" fillId="33" borderId="10" xfId="76" applyNumberFormat="1" applyFont="1" applyFill="1" applyBorder="1" applyAlignment="1" applyProtection="1">
      <alignment horizontal="left" vertical="center" wrapText="1" indent="1"/>
      <protection locked="0"/>
    </xf>
    <xf numFmtId="0" fontId="49" fillId="33" borderId="10" xfId="73" applyFont="1" applyFill="1" applyBorder="1" applyAlignment="1" applyProtection="1">
      <alignment horizontal="center" vertical="center" wrapText="1"/>
      <protection locked="0"/>
    </xf>
    <xf numFmtId="9" fontId="103" fillId="33" borderId="10" xfId="55" applyNumberFormat="1" applyFont="1" applyFill="1" applyBorder="1" applyAlignment="1" applyProtection="1">
      <alignment horizontal="center" vertical="center" wrapText="1"/>
      <protection locked="0"/>
    </xf>
    <xf numFmtId="9" fontId="37" fillId="33" borderId="10" xfId="55" applyNumberFormat="1" applyFont="1" applyFill="1" applyBorder="1" applyAlignment="1">
      <alignment horizontal="center" vertical="center" wrapText="1"/>
      <protection/>
    </xf>
    <xf numFmtId="0" fontId="39" fillId="33" borderId="10" xfId="55" applyFont="1" applyFill="1" applyBorder="1" applyAlignment="1" applyProtection="1">
      <alignment horizontal="left" vertical="center" wrapText="1" indent="1"/>
      <protection locked="0"/>
    </xf>
    <xf numFmtId="1" fontId="37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3" fillId="0" borderId="0" xfId="55" applyFont="1" applyAlignment="1">
      <alignment vertical="center" wrapText="1"/>
      <protection/>
    </xf>
    <xf numFmtId="0" fontId="3" fillId="34" borderId="10" xfId="55" applyFont="1" applyFill="1" applyBorder="1" applyAlignment="1" applyProtection="1">
      <alignment vertical="center" wrapText="1"/>
      <protection locked="0"/>
    </xf>
    <xf numFmtId="0" fontId="3" fillId="33" borderId="10" xfId="55" applyFont="1" applyFill="1" applyBorder="1" applyAlignment="1" applyProtection="1">
      <alignment vertical="center" wrapText="1"/>
      <protection locked="0"/>
    </xf>
    <xf numFmtId="49" fontId="3" fillId="33" borderId="10" xfId="55" applyNumberFormat="1" applyFont="1" applyFill="1" applyBorder="1" applyAlignment="1" applyProtection="1">
      <alignment vertical="center" wrapText="1"/>
      <protection locked="0"/>
    </xf>
    <xf numFmtId="0" fontId="4" fillId="34" borderId="10" xfId="55" applyFont="1" applyFill="1" applyBorder="1" applyAlignment="1" applyProtection="1">
      <alignment vertical="center" wrapText="1"/>
      <protection locked="0"/>
    </xf>
    <xf numFmtId="9" fontId="37" fillId="33" borderId="12" xfId="55" applyNumberFormat="1" applyFont="1" applyFill="1" applyBorder="1" applyAlignment="1" applyProtection="1">
      <alignment horizontal="center" vertical="center" wrapText="1"/>
      <protection locked="0"/>
    </xf>
    <xf numFmtId="0" fontId="99" fillId="33" borderId="10" xfId="55" applyFont="1" applyFill="1" applyBorder="1" applyAlignment="1" applyProtection="1">
      <alignment horizontal="left" vertical="center" wrapText="1" indent="1"/>
      <protection locked="0"/>
    </xf>
    <xf numFmtId="0" fontId="99" fillId="33" borderId="11" xfId="55" applyFont="1" applyFill="1" applyBorder="1" applyAlignment="1" applyProtection="1">
      <alignment horizontal="left" vertical="center" wrapText="1" indent="1"/>
      <protection locked="0"/>
    </xf>
    <xf numFmtId="0" fontId="99" fillId="33" borderId="13" xfId="55" applyFont="1" applyFill="1" applyBorder="1" applyAlignment="1" applyProtection="1">
      <alignment horizontal="left" vertical="center" wrapText="1" indent="1"/>
      <protection locked="0"/>
    </xf>
    <xf numFmtId="0" fontId="99" fillId="33" borderId="14" xfId="55" applyFont="1" applyFill="1" applyBorder="1" applyAlignment="1" applyProtection="1">
      <alignment horizontal="left" vertical="center" wrapText="1" indent="1"/>
      <protection locked="0"/>
    </xf>
    <xf numFmtId="9" fontId="37" fillId="33" borderId="10" xfId="75" applyFont="1" applyFill="1" applyBorder="1" applyAlignment="1">
      <alignment horizontal="center" vertical="center" wrapText="1"/>
    </xf>
    <xf numFmtId="1" fontId="3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4" fillId="39" borderId="10" xfId="55" applyFont="1" applyFill="1" applyBorder="1" applyAlignment="1" applyProtection="1">
      <alignment vertical="center" wrapText="1"/>
      <protection locked="0"/>
    </xf>
    <xf numFmtId="0" fontId="0" fillId="36" borderId="0" xfId="0" applyFill="1" applyAlignment="1">
      <alignment vertical="center" wrapText="1"/>
    </xf>
    <xf numFmtId="9" fontId="3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3" fillId="36" borderId="10" xfId="55" applyFont="1" applyFill="1" applyBorder="1" applyAlignment="1" applyProtection="1">
      <alignment vertical="center" wrapText="1"/>
      <protection locked="0"/>
    </xf>
    <xf numFmtId="0" fontId="108" fillId="36" borderId="10" xfId="55" applyFont="1" applyFill="1" applyBorder="1" applyAlignment="1" applyProtection="1">
      <alignment vertical="center" wrapText="1"/>
      <protection locked="0"/>
    </xf>
    <xf numFmtId="10" fontId="37" fillId="33" borderId="10" xfId="55" applyNumberFormat="1" applyFont="1" applyFill="1" applyBorder="1" applyAlignment="1" applyProtection="1">
      <alignment horizontal="center" vertical="center" wrapText="1"/>
      <protection locked="0"/>
    </xf>
    <xf numFmtId="10" fontId="37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55" applyFont="1" applyFill="1" applyBorder="1" applyAlignment="1" applyProtection="1">
      <alignment horizontal="left" vertical="center" wrapText="1"/>
      <protection locked="0"/>
    </xf>
    <xf numFmtId="0" fontId="99" fillId="35" borderId="11" xfId="62" applyFont="1" applyFill="1" applyBorder="1" applyAlignment="1">
      <alignment horizontal="center" vertical="center"/>
      <protection/>
    </xf>
    <xf numFmtId="0" fontId="99" fillId="35" borderId="11" xfId="55" applyFont="1" applyFill="1" applyBorder="1" applyAlignment="1" applyProtection="1">
      <alignment horizontal="center" vertical="center" wrapText="1"/>
      <protection locked="0"/>
    </xf>
    <xf numFmtId="0" fontId="3" fillId="39" borderId="10" xfId="55" applyFont="1" applyFill="1" applyBorder="1" applyAlignment="1" applyProtection="1">
      <alignment vertical="center" wrapText="1"/>
      <protection locked="0"/>
    </xf>
    <xf numFmtId="0" fontId="37" fillId="39" borderId="10" xfId="55" applyFont="1" applyFill="1" applyBorder="1" applyAlignment="1" applyProtection="1">
      <alignment vertical="center" wrapText="1"/>
      <protection locked="0"/>
    </xf>
    <xf numFmtId="0" fontId="3" fillId="39" borderId="10" xfId="55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 wrapText="1"/>
    </xf>
    <xf numFmtId="10" fontId="0" fillId="34" borderId="15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0" fontId="0" fillId="34" borderId="17" xfId="0" applyNumberForma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10" fontId="109" fillId="34" borderId="15" xfId="0" applyNumberFormat="1" applyFont="1" applyFill="1" applyBorder="1" applyAlignment="1">
      <alignment horizontal="center" vertical="center" wrapText="1"/>
    </xf>
    <xf numFmtId="10" fontId="12" fillId="34" borderId="19" xfId="0" applyNumberFormat="1" applyFont="1" applyFill="1" applyBorder="1" applyAlignment="1">
      <alignment horizontal="center" vertical="center" wrapText="1"/>
    </xf>
    <xf numFmtId="9" fontId="37" fillId="33" borderId="10" xfId="76" applyNumberFormat="1" applyFont="1" applyFill="1" applyBorder="1" applyAlignment="1" applyProtection="1">
      <alignment horizontal="left" vertical="center" wrapText="1"/>
      <protection locked="0"/>
    </xf>
    <xf numFmtId="0" fontId="0" fillId="40" borderId="16" xfId="0" applyFill="1" applyBorder="1" applyAlignment="1">
      <alignment horizontal="center" vertical="center" wrapText="1"/>
    </xf>
    <xf numFmtId="10" fontId="0" fillId="40" borderId="15" xfId="0" applyNumberFormat="1" applyFill="1" applyBorder="1" applyAlignment="1">
      <alignment horizontal="center" vertical="center" wrapText="1"/>
    </xf>
    <xf numFmtId="10" fontId="0" fillId="40" borderId="17" xfId="0" applyNumberFormat="1" applyFill="1" applyBorder="1" applyAlignment="1">
      <alignment horizontal="center" vertical="center" wrapText="1"/>
    </xf>
    <xf numFmtId="0" fontId="79" fillId="41" borderId="21" xfId="54" applyFill="1" applyBorder="1">
      <alignment/>
      <protection/>
    </xf>
    <xf numFmtId="0" fontId="110" fillId="42" borderId="15" xfId="54" applyFont="1" applyFill="1" applyBorder="1" applyAlignment="1">
      <alignment horizontal="center" wrapText="1"/>
      <protection/>
    </xf>
    <xf numFmtId="0" fontId="110" fillId="42" borderId="22" xfId="54" applyFont="1" applyFill="1" applyBorder="1" applyAlignment="1">
      <alignment horizontal="center" wrapText="1"/>
      <protection/>
    </xf>
    <xf numFmtId="0" fontId="111" fillId="0" borderId="15" xfId="54" applyFont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110" fillId="42" borderId="23" xfId="54" applyFont="1" applyFill="1" applyBorder="1" applyAlignment="1">
      <alignment horizontal="center" wrapText="1"/>
      <protection/>
    </xf>
    <xf numFmtId="0" fontId="79" fillId="41" borderId="24" xfId="54" applyFill="1" applyBorder="1">
      <alignment/>
      <protection/>
    </xf>
    <xf numFmtId="0" fontId="110" fillId="42" borderId="25" xfId="54" applyFont="1" applyFill="1" applyBorder="1" applyAlignment="1">
      <alignment wrapText="1"/>
      <protection/>
    </xf>
    <xf numFmtId="0" fontId="79" fillId="41" borderId="0" xfId="54" applyFill="1" applyBorder="1">
      <alignment/>
      <protection/>
    </xf>
    <xf numFmtId="0" fontId="79" fillId="41" borderId="26" xfId="54" applyFill="1" applyBorder="1">
      <alignment/>
      <protection/>
    </xf>
    <xf numFmtId="0" fontId="79" fillId="41" borderId="27" xfId="54" applyFill="1" applyBorder="1">
      <alignment/>
      <protection/>
    </xf>
    <xf numFmtId="0" fontId="79" fillId="41" borderId="28" xfId="54" applyFill="1" applyBorder="1">
      <alignment/>
      <protection/>
    </xf>
    <xf numFmtId="0" fontId="110" fillId="42" borderId="29" xfId="54" applyFont="1" applyFill="1" applyBorder="1" applyAlignment="1">
      <alignment wrapText="1"/>
      <protection/>
    </xf>
    <xf numFmtId="0" fontId="79" fillId="41" borderId="30" xfId="54" applyFill="1" applyBorder="1">
      <alignment/>
      <protection/>
    </xf>
    <xf numFmtId="0" fontId="112" fillId="0" borderId="15" xfId="54" applyFont="1" applyBorder="1" applyAlignment="1">
      <alignment vertical="top" wrapText="1" shrinkToFit="1"/>
      <protection/>
    </xf>
    <xf numFmtId="0" fontId="112" fillId="43" borderId="15" xfId="54" applyFont="1" applyFill="1" applyBorder="1" applyAlignment="1">
      <alignment vertical="top" wrapText="1" shrinkToFit="1"/>
      <protection/>
    </xf>
    <xf numFmtId="0" fontId="112" fillId="43" borderId="15" xfId="54" applyFont="1" applyFill="1" applyBorder="1" applyAlignment="1">
      <alignment vertical="top" wrapText="1"/>
      <protection/>
    </xf>
    <xf numFmtId="0" fontId="111" fillId="0" borderId="15" xfId="54" applyFont="1" applyBorder="1" applyAlignment="1">
      <alignment horizontal="center" vertical="center" wrapText="1"/>
      <protection/>
    </xf>
    <xf numFmtId="0" fontId="42" fillId="33" borderId="10" xfId="76" applyNumberFormat="1" applyFont="1" applyFill="1" applyBorder="1" applyAlignment="1" applyProtection="1">
      <alignment horizontal="center" vertical="center" wrapText="1"/>
      <protection locked="0"/>
    </xf>
    <xf numFmtId="1" fontId="103" fillId="34" borderId="10" xfId="55" applyNumberFormat="1" applyFont="1" applyFill="1" applyBorder="1" applyAlignment="1" applyProtection="1">
      <alignment horizontal="center" vertical="center" wrapText="1"/>
      <protection locked="0"/>
    </xf>
    <xf numFmtId="10" fontId="103" fillId="34" borderId="10" xfId="75" applyNumberFormat="1" applyFont="1" applyFill="1" applyBorder="1" applyAlignment="1" applyProtection="1">
      <alignment horizontal="right" vertical="center" wrapText="1"/>
      <protection locked="0"/>
    </xf>
    <xf numFmtId="10" fontId="99" fillId="35" borderId="10" xfId="75" applyNumberFormat="1" applyFont="1" applyFill="1" applyBorder="1" applyAlignment="1" applyProtection="1">
      <alignment horizontal="right" vertical="center" wrapText="1"/>
      <protection locked="0"/>
    </xf>
    <xf numFmtId="10" fontId="103" fillId="34" borderId="11" xfId="75" applyNumberFormat="1" applyFont="1" applyFill="1" applyBorder="1" applyAlignment="1" applyProtection="1">
      <alignment horizontal="right" vertical="center" wrapText="1"/>
      <protection locked="0"/>
    </xf>
    <xf numFmtId="10" fontId="103" fillId="34" borderId="11" xfId="75" applyNumberFormat="1" applyFont="1" applyFill="1" applyBorder="1" applyAlignment="1" applyProtection="1">
      <alignment vertical="center" wrapText="1"/>
      <protection locked="0"/>
    </xf>
    <xf numFmtId="0" fontId="0" fillId="44" borderId="15" xfId="0" applyFill="1" applyBorder="1" applyAlignment="1">
      <alignment vertical="center" wrapText="1"/>
    </xf>
    <xf numFmtId="0" fontId="0" fillId="44" borderId="31" xfId="0" applyFill="1" applyBorder="1" applyAlignment="1">
      <alignment wrapText="1"/>
    </xf>
    <xf numFmtId="0" fontId="0" fillId="44" borderId="32" xfId="0" applyFill="1" applyBorder="1" applyAlignment="1">
      <alignment wrapText="1"/>
    </xf>
    <xf numFmtId="0" fontId="0" fillId="44" borderId="33" xfId="0" applyFill="1" applyBorder="1" applyAlignment="1">
      <alignment wrapText="1"/>
    </xf>
    <xf numFmtId="9" fontId="0" fillId="0" borderId="16" xfId="0" applyNumberFormat="1" applyBorder="1" applyAlignment="1">
      <alignment wrapText="1"/>
    </xf>
    <xf numFmtId="9" fontId="0" fillId="0" borderId="17" xfId="0" applyNumberFormat="1" applyBorder="1" applyAlignment="1">
      <alignment wrapText="1"/>
    </xf>
    <xf numFmtId="0" fontId="0" fillId="44" borderId="16" xfId="0" applyFill="1" applyBorder="1" applyAlignment="1">
      <alignment wrapText="1"/>
    </xf>
    <xf numFmtId="9" fontId="0" fillId="44" borderId="17" xfId="0" applyNumberFormat="1" applyFill="1" applyBorder="1" applyAlignment="1">
      <alignment wrapText="1"/>
    </xf>
    <xf numFmtId="0" fontId="0" fillId="44" borderId="17" xfId="0" applyFill="1" applyBorder="1" applyAlignment="1">
      <alignment wrapText="1"/>
    </xf>
    <xf numFmtId="9" fontId="12" fillId="0" borderId="18" xfId="0" applyNumberFormat="1" applyFont="1" applyBorder="1" applyAlignment="1">
      <alignment wrapText="1"/>
    </xf>
    <xf numFmtId="0" fontId="0" fillId="44" borderId="19" xfId="0" applyFill="1" applyBorder="1" applyAlignment="1">
      <alignment wrapText="1"/>
    </xf>
    <xf numFmtId="0" fontId="0" fillId="44" borderId="20" xfId="0" applyFill="1" applyBorder="1" applyAlignment="1">
      <alignment wrapText="1"/>
    </xf>
    <xf numFmtId="10" fontId="3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6" borderId="16" xfId="0" applyFill="1" applyBorder="1" applyAlignment="1">
      <alignment horizontal="center" vertical="center" wrapText="1"/>
    </xf>
    <xf numFmtId="10" fontId="0" fillId="36" borderId="15" xfId="0" applyNumberFormat="1" applyFill="1" applyBorder="1" applyAlignment="1">
      <alignment horizontal="center" vertical="center" wrapText="1"/>
    </xf>
    <xf numFmtId="10" fontId="0" fillId="36" borderId="17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wrapText="1"/>
    </xf>
    <xf numFmtId="1" fontId="103" fillId="35" borderId="10" xfId="65" applyNumberFormat="1" applyFont="1" applyFill="1" applyBorder="1" applyAlignment="1">
      <alignment horizontal="center" vertical="center" wrapText="1"/>
      <protection/>
    </xf>
    <xf numFmtId="15" fontId="37" fillId="0" borderId="0" xfId="0" applyNumberFormat="1" applyFont="1" applyAlignment="1">
      <alignment wrapText="1"/>
    </xf>
    <xf numFmtId="15" fontId="99" fillId="0" borderId="0" xfId="0" applyNumberFormat="1" applyFont="1" applyAlignment="1">
      <alignment wrapText="1"/>
    </xf>
    <xf numFmtId="9" fontId="0" fillId="0" borderId="0" xfId="0" applyNumberFormat="1" applyAlignment="1">
      <alignment horizontal="center" vertical="center" wrapText="1"/>
    </xf>
    <xf numFmtId="14" fontId="55" fillId="0" borderId="0" xfId="55" applyNumberFormat="1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wrapText="1"/>
    </xf>
    <xf numFmtId="10" fontId="0" fillId="0" borderId="0" xfId="0" applyNumberFormat="1" applyFont="1" applyAlignment="1">
      <alignment wrapText="1"/>
    </xf>
    <xf numFmtId="0" fontId="39" fillId="2" borderId="10" xfId="55" applyFont="1" applyFill="1" applyBorder="1" applyAlignment="1" applyProtection="1">
      <alignment horizontal="center" vertical="center" wrapText="1"/>
      <protection locked="0"/>
    </xf>
    <xf numFmtId="0" fontId="113" fillId="34" borderId="34" xfId="0" applyFont="1" applyFill="1" applyBorder="1" applyAlignment="1">
      <alignment horizontal="left" vertical="center" indent="1"/>
    </xf>
    <xf numFmtId="0" fontId="113" fillId="34" borderId="34" xfId="0" applyFont="1" applyFill="1" applyBorder="1" applyAlignment="1">
      <alignment horizontal="center" vertical="center"/>
    </xf>
    <xf numFmtId="0" fontId="113" fillId="34" borderId="34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left" wrapText="1" indent="1"/>
    </xf>
    <xf numFmtId="0" fontId="5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114" fillId="33" borderId="34" xfId="0" applyFont="1" applyFill="1" applyBorder="1" applyAlignment="1">
      <alignment horizontal="left" vertical="center" wrapText="1" indent="1"/>
    </xf>
    <xf numFmtId="0" fontId="114" fillId="33" borderId="34" xfId="0" applyFont="1" applyFill="1" applyBorder="1" applyAlignment="1">
      <alignment horizontal="center" vertical="center" wrapText="1"/>
    </xf>
    <xf numFmtId="0" fontId="114" fillId="33" borderId="34" xfId="0" applyFont="1" applyFill="1" applyBorder="1" applyAlignment="1">
      <alignment horizontal="center" vertical="center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115" fillId="41" borderId="35" xfId="0" applyFont="1" applyFill="1" applyBorder="1" applyAlignment="1" applyProtection="1">
      <alignment horizontal="center" vertical="center" wrapText="1"/>
      <protection locked="0"/>
    </xf>
    <xf numFmtId="0" fontId="115" fillId="41" borderId="36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left" vertical="center" wrapText="1" indent="1"/>
      <protection locked="0"/>
    </xf>
    <xf numFmtId="1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16" fillId="41" borderId="38" xfId="0" applyFont="1" applyFill="1" applyBorder="1" applyAlignment="1" applyProtection="1">
      <alignment horizontal="right" vertical="center" wrapText="1" indent="1"/>
      <protection locked="0"/>
    </xf>
    <xf numFmtId="1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  <protection locked="0"/>
    </xf>
    <xf numFmtId="3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6" fillId="41" borderId="40" xfId="0" applyFont="1" applyFill="1" applyBorder="1" applyAlignment="1" applyProtection="1">
      <alignment horizontal="right" vertical="center" indent="1"/>
      <protection locked="0"/>
    </xf>
    <xf numFmtId="9" fontId="3" fillId="0" borderId="35" xfId="83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116" fillId="41" borderId="40" xfId="0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wrapText="1"/>
      <protection/>
    </xf>
    <xf numFmtId="0" fontId="117" fillId="33" borderId="10" xfId="0" applyFont="1" applyFill="1" applyBorder="1" applyAlignment="1" applyProtection="1">
      <alignment horizontal="left" vertical="center" wrapText="1" indent="1"/>
      <protection/>
    </xf>
    <xf numFmtId="168" fontId="91" fillId="30" borderId="10" xfId="53" applyNumberFormat="1" applyBorder="1" applyAlignment="1" applyProtection="1">
      <alignment horizontal="left" vertical="center" wrapText="1" indent="1"/>
      <protection hidden="1" locked="0"/>
    </xf>
    <xf numFmtId="0" fontId="0" fillId="0" borderId="0" xfId="0" applyAlignment="1" applyProtection="1">
      <alignment wrapText="1"/>
      <protection locked="0"/>
    </xf>
    <xf numFmtId="0" fontId="117" fillId="33" borderId="10" xfId="0" applyFont="1" applyFill="1" applyBorder="1" applyAlignment="1" applyProtection="1">
      <alignment horizontal="left" vertical="center" wrapText="1" indent="1"/>
      <protection hidden="1" locked="0"/>
    </xf>
    <xf numFmtId="1" fontId="118" fillId="27" borderId="10" xfId="45" applyNumberFormat="1" applyFont="1" applyBorder="1" applyAlignment="1" applyProtection="1">
      <alignment horizontal="left" vertical="center" wrapText="1" indent="1"/>
      <protection hidden="1"/>
    </xf>
    <xf numFmtId="0" fontId="118" fillId="27" borderId="10" xfId="45" applyFont="1" applyBorder="1" applyAlignment="1" applyProtection="1">
      <alignment horizontal="left" vertical="center" wrapText="1" indent="1"/>
      <protection hidden="1"/>
    </xf>
    <xf numFmtId="0" fontId="0" fillId="36" borderId="0" xfId="0" applyFill="1" applyAlignment="1" applyProtection="1">
      <alignment wrapText="1"/>
      <protection/>
    </xf>
    <xf numFmtId="0" fontId="0" fillId="36" borderId="0" xfId="0" applyFill="1" applyAlignment="1" applyProtection="1">
      <alignment wrapText="1"/>
      <protection locked="0"/>
    </xf>
    <xf numFmtId="14" fontId="119" fillId="36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36" borderId="0" xfId="0" applyFont="1" applyFill="1" applyAlignment="1" applyProtection="1">
      <alignment wrapText="1"/>
      <protection/>
    </xf>
    <xf numFmtId="0" fontId="119" fillId="36" borderId="11" xfId="0" applyFont="1" applyFill="1" applyBorder="1" applyAlignment="1" applyProtection="1">
      <alignment horizontal="left" vertical="center" wrapText="1" indent="1"/>
      <protection/>
    </xf>
    <xf numFmtId="0" fontId="119" fillId="36" borderId="13" xfId="0" applyFont="1" applyFill="1" applyBorder="1" applyAlignment="1" applyProtection="1">
      <alignment horizontal="left" vertical="center" wrapText="1" indent="1"/>
      <protection/>
    </xf>
    <xf numFmtId="0" fontId="119" fillId="36" borderId="14" xfId="0" applyFont="1" applyFill="1" applyBorder="1" applyAlignment="1" applyProtection="1">
      <alignment horizontal="left" vertical="center" wrapText="1" indent="1"/>
      <protection/>
    </xf>
    <xf numFmtId="0" fontId="37" fillId="36" borderId="0" xfId="0" applyFont="1" applyFill="1" applyAlignment="1">
      <alignment wrapText="1"/>
    </xf>
    <xf numFmtId="0" fontId="99" fillId="36" borderId="0" xfId="0" applyFont="1" applyFill="1" applyAlignment="1">
      <alignment wrapText="1"/>
    </xf>
    <xf numFmtId="0" fontId="37" fillId="36" borderId="0" xfId="0" applyFont="1" applyFill="1" applyAlignment="1">
      <alignment vertical="center" wrapText="1"/>
    </xf>
    <xf numFmtId="0" fontId="37" fillId="36" borderId="0" xfId="0" applyFont="1" applyFill="1" applyAlignment="1">
      <alignment horizontal="left" wrapText="1" indent="1"/>
    </xf>
    <xf numFmtId="0" fontId="37" fillId="36" borderId="0" xfId="0" applyFont="1" applyFill="1" applyBorder="1" applyAlignment="1">
      <alignment wrapText="1"/>
    </xf>
    <xf numFmtId="0" fontId="39" fillId="2" borderId="10" xfId="55" applyFont="1" applyFill="1" applyBorder="1" applyAlignment="1" applyProtection="1">
      <alignment horizontal="center" vertical="center" wrapText="1"/>
      <protection locked="0"/>
    </xf>
    <xf numFmtId="16" fontId="37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99" fillId="33" borderId="11" xfId="55" applyFont="1" applyFill="1" applyBorder="1" applyAlignment="1" applyProtection="1">
      <alignment horizontal="left" vertical="center" wrapText="1" indent="1"/>
      <protection locked="0"/>
    </xf>
    <xf numFmtId="0" fontId="99" fillId="33" borderId="13" xfId="55" applyFont="1" applyFill="1" applyBorder="1" applyAlignment="1" applyProtection="1">
      <alignment horizontal="left" vertical="center" wrapText="1" indent="1"/>
      <protection locked="0"/>
    </xf>
    <xf numFmtId="0" fontId="99" fillId="33" borderId="14" xfId="55" applyFont="1" applyFill="1" applyBorder="1" applyAlignment="1" applyProtection="1">
      <alignment horizontal="left" vertical="center" wrapText="1" indent="1"/>
      <protection locked="0"/>
    </xf>
    <xf numFmtId="0" fontId="0" fillId="0" borderId="42" xfId="0" applyBorder="1" applyAlignment="1">
      <alignment horizontal="center" vertical="center" wrapText="1"/>
    </xf>
    <xf numFmtId="1" fontId="37" fillId="33" borderId="10" xfId="76" applyNumberFormat="1" applyFont="1" applyFill="1" applyBorder="1" applyAlignment="1" applyProtection="1">
      <alignment horizontal="left" vertical="center" wrapText="1"/>
      <protection locked="0"/>
    </xf>
    <xf numFmtId="14" fontId="37" fillId="33" borderId="10" xfId="76" applyNumberFormat="1" applyFont="1" applyFill="1" applyBorder="1" applyAlignment="1" applyProtection="1">
      <alignment horizontal="left" vertical="center" wrapText="1"/>
      <protection locked="0"/>
    </xf>
    <xf numFmtId="14" fontId="3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10" fontId="0" fillId="0" borderId="15" xfId="0" applyNumberFormat="1" applyFill="1" applyBorder="1" applyAlignment="1">
      <alignment horizontal="center" vertical="center" wrapText="1"/>
    </xf>
    <xf numFmtId="10" fontId="0" fillId="0" borderId="17" xfId="0" applyNumberFormat="1" applyFill="1" applyBorder="1" applyAlignment="1">
      <alignment horizontal="center" vertical="center" wrapText="1"/>
    </xf>
    <xf numFmtId="0" fontId="39" fillId="2" borderId="10" xfId="55" applyFont="1" applyFill="1" applyBorder="1" applyAlignment="1" applyProtection="1">
      <alignment horizontal="center" vertical="center" wrapText="1"/>
      <protection locked="0"/>
    </xf>
    <xf numFmtId="2" fontId="42" fillId="33" borderId="10" xfId="76" applyNumberFormat="1" applyFont="1" applyFill="1" applyBorder="1" applyAlignment="1" applyProtection="1">
      <alignment horizontal="center" vertical="center" wrapText="1"/>
      <protection locked="0"/>
    </xf>
    <xf numFmtId="1" fontId="37" fillId="33" borderId="10" xfId="55" applyNumberFormat="1" applyFont="1" applyFill="1" applyBorder="1" applyAlignment="1">
      <alignment horizontal="center" vertical="center" wrapText="1"/>
      <protection/>
    </xf>
    <xf numFmtId="0" fontId="37" fillId="33" borderId="10" xfId="75" applyNumberFormat="1" applyFont="1" applyFill="1" applyBorder="1" applyAlignment="1">
      <alignment horizontal="center" vertical="center" wrapText="1"/>
    </xf>
    <xf numFmtId="0" fontId="39" fillId="2" borderId="10" xfId="55" applyFont="1" applyFill="1" applyBorder="1" applyAlignment="1" applyProtection="1">
      <alignment horizontal="center" vertical="center" wrapText="1"/>
      <protection locked="0"/>
    </xf>
    <xf numFmtId="0" fontId="99" fillId="33" borderId="11" xfId="55" applyFont="1" applyFill="1" applyBorder="1" applyAlignment="1" applyProtection="1">
      <alignment horizontal="left" vertical="center" wrapText="1" indent="1"/>
      <protection locked="0"/>
    </xf>
    <xf numFmtId="0" fontId="99" fillId="33" borderId="13" xfId="55" applyFont="1" applyFill="1" applyBorder="1" applyAlignment="1" applyProtection="1">
      <alignment horizontal="left" vertical="center" wrapText="1" indent="1"/>
      <protection locked="0"/>
    </xf>
    <xf numFmtId="0" fontId="99" fillId="33" borderId="14" xfId="55" applyFont="1" applyFill="1" applyBorder="1" applyAlignment="1" applyProtection="1">
      <alignment horizontal="left" vertical="center" wrapText="1" indent="1"/>
      <protection locked="0"/>
    </xf>
    <xf numFmtId="0" fontId="101" fillId="33" borderId="10" xfId="55" applyFont="1" applyFill="1" applyBorder="1" applyAlignment="1" applyProtection="1">
      <alignment horizontal="center" vertical="center" wrapText="1"/>
      <protection locked="0"/>
    </xf>
    <xf numFmtId="167" fontId="37" fillId="0" borderId="0" xfId="0" applyNumberFormat="1" applyFont="1" applyFill="1" applyAlignment="1">
      <alignment vertical="center" wrapText="1"/>
    </xf>
    <xf numFmtId="0" fontId="106" fillId="37" borderId="10" xfId="55" applyFont="1" applyFill="1" applyBorder="1" applyAlignment="1" applyProtection="1">
      <alignment horizontal="left" vertical="center" indent="1"/>
      <protection locked="0"/>
    </xf>
    <xf numFmtId="0" fontId="39" fillId="2" borderId="10" xfId="55" applyFont="1" applyFill="1" applyBorder="1" applyAlignment="1" applyProtection="1">
      <alignment horizontal="center" vertical="center" wrapText="1"/>
      <protection locked="0"/>
    </xf>
    <xf numFmtId="0" fontId="46" fillId="34" borderId="10" xfId="55" applyFont="1" applyFill="1" applyBorder="1" applyAlignment="1" applyProtection="1">
      <alignment horizontal="right" vertical="center" wrapText="1"/>
      <protection locked="0"/>
    </xf>
    <xf numFmtId="0" fontId="103" fillId="34" borderId="10" xfId="55" applyFont="1" applyFill="1" applyBorder="1" applyAlignment="1" applyProtection="1">
      <alignment horizontal="right" vertical="center" wrapText="1"/>
      <protection locked="0"/>
    </xf>
    <xf numFmtId="0" fontId="99" fillId="33" borderId="11" xfId="55" applyFont="1" applyFill="1" applyBorder="1" applyAlignment="1" applyProtection="1">
      <alignment horizontal="left" vertical="center" wrapText="1"/>
      <protection locked="0"/>
    </xf>
    <xf numFmtId="0" fontId="99" fillId="33" borderId="13" xfId="55" applyFont="1" applyFill="1" applyBorder="1" applyAlignment="1" applyProtection="1">
      <alignment horizontal="left" vertical="center" wrapText="1"/>
      <protection locked="0"/>
    </xf>
    <xf numFmtId="0" fontId="99" fillId="33" borderId="14" xfId="55" applyFont="1" applyFill="1" applyBorder="1" applyAlignment="1" applyProtection="1">
      <alignment horizontal="left" vertical="center" wrapText="1"/>
      <protection locked="0"/>
    </xf>
    <xf numFmtId="0" fontId="99" fillId="33" borderId="10" xfId="55" applyFont="1" applyFill="1" applyBorder="1" applyAlignment="1" applyProtection="1">
      <alignment horizontal="left" vertical="center" wrapText="1"/>
      <protection locked="0"/>
    </xf>
    <xf numFmtId="0" fontId="99" fillId="33" borderId="43" xfId="62" applyFont="1" applyFill="1" applyBorder="1" applyAlignment="1">
      <alignment horizontal="left" vertical="center" indent="1"/>
      <protection/>
    </xf>
    <xf numFmtId="167" fontId="103" fillId="33" borderId="10" xfId="75" applyNumberFormat="1" applyFont="1" applyFill="1" applyBorder="1" applyAlignment="1">
      <alignment horizontal="center" vertical="center"/>
    </xf>
    <xf numFmtId="9" fontId="103" fillId="33" borderId="10" xfId="75" applyFont="1" applyFill="1" applyBorder="1" applyAlignment="1">
      <alignment horizontal="left" vertical="center" indent="1"/>
    </xf>
    <xf numFmtId="0" fontId="120" fillId="34" borderId="14" xfId="55" applyFont="1" applyFill="1" applyBorder="1" applyAlignment="1" applyProtection="1">
      <alignment horizontal="right" vertical="center" wrapText="1" indent="1"/>
      <protection locked="0"/>
    </xf>
    <xf numFmtId="0" fontId="120" fillId="34" borderId="10" xfId="55" applyFont="1" applyFill="1" applyBorder="1" applyAlignment="1" applyProtection="1">
      <alignment horizontal="right" vertical="center" wrapText="1" indent="1"/>
      <protection locked="0"/>
    </xf>
    <xf numFmtId="167" fontId="103" fillId="33" borderId="11" xfId="75" applyNumberFormat="1" applyFont="1" applyFill="1" applyBorder="1" applyAlignment="1">
      <alignment horizontal="center" vertical="center"/>
    </xf>
    <xf numFmtId="167" fontId="103" fillId="33" borderId="14" xfId="75" applyNumberFormat="1" applyFont="1" applyFill="1" applyBorder="1" applyAlignment="1">
      <alignment horizontal="center" vertical="center"/>
    </xf>
    <xf numFmtId="0" fontId="103" fillId="34" borderId="11" xfId="55" applyFont="1" applyFill="1" applyBorder="1" applyAlignment="1" applyProtection="1">
      <alignment horizontal="left" vertical="center" wrapText="1" indent="1"/>
      <protection locked="0"/>
    </xf>
    <xf numFmtId="0" fontId="103" fillId="34" borderId="13" xfId="55" applyFont="1" applyFill="1" applyBorder="1" applyAlignment="1" applyProtection="1">
      <alignment horizontal="left" vertical="center" wrapText="1" indent="1"/>
      <protection locked="0"/>
    </xf>
    <xf numFmtId="0" fontId="103" fillId="34" borderId="14" xfId="55" applyFont="1" applyFill="1" applyBorder="1" applyAlignment="1" applyProtection="1">
      <alignment horizontal="left" vertical="center" wrapText="1" indent="1"/>
      <protection locked="0"/>
    </xf>
    <xf numFmtId="0" fontId="103" fillId="35" borderId="11" xfId="62" applyFont="1" applyFill="1" applyBorder="1" applyAlignment="1">
      <alignment horizontal="center" vertical="center" wrapText="1"/>
      <protection/>
    </xf>
    <xf numFmtId="0" fontId="103" fillId="35" borderId="14" xfId="62" applyFont="1" applyFill="1" applyBorder="1" applyAlignment="1">
      <alignment horizontal="center" vertical="center" wrapText="1"/>
      <protection/>
    </xf>
    <xf numFmtId="1" fontId="103" fillId="34" borderId="11" xfId="75" applyNumberFormat="1" applyFont="1" applyFill="1" applyBorder="1" applyAlignment="1" applyProtection="1">
      <alignment horizontal="center" vertical="center" wrapText="1"/>
      <protection locked="0"/>
    </xf>
    <xf numFmtId="1" fontId="103" fillId="34" borderId="14" xfId="75" applyNumberFormat="1" applyFont="1" applyFill="1" applyBorder="1" applyAlignment="1" applyProtection="1">
      <alignment horizontal="center" vertical="center" wrapText="1"/>
      <protection locked="0"/>
    </xf>
    <xf numFmtId="0" fontId="107" fillId="37" borderId="11" xfId="55" applyFont="1" applyFill="1" applyBorder="1" applyAlignment="1" applyProtection="1">
      <alignment horizontal="center" vertical="center" wrapText="1"/>
      <protection locked="0"/>
    </xf>
    <xf numFmtId="0" fontId="107" fillId="37" borderId="14" xfId="55" applyFont="1" applyFill="1" applyBorder="1" applyAlignment="1" applyProtection="1">
      <alignment horizontal="center" vertical="center" wrapText="1"/>
      <protection locked="0"/>
    </xf>
    <xf numFmtId="9" fontId="103" fillId="33" borderId="44" xfId="75" applyFont="1" applyFill="1" applyBorder="1" applyAlignment="1">
      <alignment horizontal="center" vertical="center"/>
    </xf>
    <xf numFmtId="9" fontId="103" fillId="33" borderId="45" xfId="75" applyFont="1" applyFill="1" applyBorder="1" applyAlignment="1">
      <alignment horizontal="center" vertical="center"/>
    </xf>
    <xf numFmtId="9" fontId="103" fillId="33" borderId="46" xfId="75" applyFont="1" applyFill="1" applyBorder="1" applyAlignment="1">
      <alignment horizontal="center" vertical="center"/>
    </xf>
    <xf numFmtId="9" fontId="103" fillId="33" borderId="47" xfId="75" applyFont="1" applyFill="1" applyBorder="1" applyAlignment="1">
      <alignment horizontal="center" vertical="center"/>
    </xf>
    <xf numFmtId="0" fontId="121" fillId="33" borderId="11" xfId="55" applyFont="1" applyFill="1" applyBorder="1" applyAlignment="1" applyProtection="1">
      <alignment horizontal="right" vertical="center" wrapText="1" indent="1"/>
      <protection locked="0"/>
    </xf>
    <xf numFmtId="0" fontId="121" fillId="33" borderId="13" xfId="55" applyFont="1" applyFill="1" applyBorder="1" applyAlignment="1" applyProtection="1">
      <alignment horizontal="right" vertical="center" wrapText="1" indent="1"/>
      <protection locked="0"/>
    </xf>
    <xf numFmtId="0" fontId="121" fillId="33" borderId="14" xfId="55" applyFont="1" applyFill="1" applyBorder="1" applyAlignment="1" applyProtection="1">
      <alignment horizontal="right" vertical="center" wrapText="1" indent="1"/>
      <protection locked="0"/>
    </xf>
    <xf numFmtId="0" fontId="122" fillId="0" borderId="10" xfId="55" applyFont="1" applyFill="1" applyBorder="1" applyAlignment="1" applyProtection="1">
      <alignment horizontal="left" vertical="center" wrapText="1" indent="1"/>
      <protection locked="0"/>
    </xf>
    <xf numFmtId="0" fontId="99" fillId="33" borderId="11" xfId="55" applyFont="1" applyFill="1" applyBorder="1" applyAlignment="1" applyProtection="1">
      <alignment horizontal="left" vertical="center" wrapText="1" indent="1"/>
      <protection locked="0"/>
    </xf>
    <xf numFmtId="0" fontId="99" fillId="33" borderId="13" xfId="55" applyFont="1" applyFill="1" applyBorder="1" applyAlignment="1" applyProtection="1">
      <alignment horizontal="left" vertical="center" wrapText="1" indent="1"/>
      <protection locked="0"/>
    </xf>
    <xf numFmtId="0" fontId="99" fillId="33" borderId="14" xfId="55" applyFont="1" applyFill="1" applyBorder="1" applyAlignment="1" applyProtection="1">
      <alignment horizontal="left" vertical="center" wrapText="1" indent="1"/>
      <protection locked="0"/>
    </xf>
    <xf numFmtId="166" fontId="99" fillId="35" borderId="11" xfId="55" applyNumberFormat="1" applyFont="1" applyFill="1" applyBorder="1" applyAlignment="1" applyProtection="1">
      <alignment horizontal="right" vertical="center" wrapText="1" indent="1"/>
      <protection locked="0"/>
    </xf>
    <xf numFmtId="166" fontId="99" fillId="35" borderId="14" xfId="55" applyNumberFormat="1" applyFont="1" applyFill="1" applyBorder="1" applyAlignment="1" applyProtection="1">
      <alignment horizontal="right" vertical="center" wrapText="1" indent="1"/>
      <protection locked="0"/>
    </xf>
    <xf numFmtId="164" fontId="103" fillId="34" borderId="11" xfId="75" applyNumberFormat="1" applyFont="1" applyFill="1" applyBorder="1" applyAlignment="1" applyProtection="1">
      <alignment horizontal="center" vertical="center" wrapText="1"/>
      <protection locked="0"/>
    </xf>
    <xf numFmtId="164" fontId="103" fillId="34" borderId="14" xfId="75" applyNumberFormat="1" applyFont="1" applyFill="1" applyBorder="1" applyAlignment="1" applyProtection="1">
      <alignment horizontal="center" vertical="center" wrapText="1"/>
      <protection locked="0"/>
    </xf>
    <xf numFmtId="0" fontId="99" fillId="35" borderId="11" xfId="55" applyFont="1" applyFill="1" applyBorder="1" applyAlignment="1" applyProtection="1">
      <alignment horizontal="left" vertical="center" wrapText="1" indent="2"/>
      <protection locked="0"/>
    </xf>
    <xf numFmtId="0" fontId="99" fillId="35" borderId="13" xfId="55" applyFont="1" applyFill="1" applyBorder="1" applyAlignment="1" applyProtection="1">
      <alignment horizontal="left" vertical="center" wrapText="1" indent="2"/>
      <protection locked="0"/>
    </xf>
    <xf numFmtId="0" fontId="99" fillId="35" borderId="14" xfId="55" applyFont="1" applyFill="1" applyBorder="1" applyAlignment="1" applyProtection="1">
      <alignment horizontal="left" vertical="center" wrapText="1" indent="2"/>
      <protection locked="0"/>
    </xf>
    <xf numFmtId="164" fontId="103" fillId="34" borderId="11" xfId="55" applyNumberFormat="1" applyFont="1" applyFill="1" applyBorder="1" applyAlignment="1" applyProtection="1">
      <alignment horizontal="center" vertical="center" wrapText="1"/>
      <protection locked="0"/>
    </xf>
    <xf numFmtId="164" fontId="103" fillId="34" borderId="14" xfId="55" applyNumberFormat="1" applyFont="1" applyFill="1" applyBorder="1" applyAlignment="1" applyProtection="1">
      <alignment horizontal="center" vertical="center" wrapText="1"/>
      <protection locked="0"/>
    </xf>
    <xf numFmtId="49" fontId="123" fillId="33" borderId="11" xfId="48" applyNumberFormat="1" applyFont="1" applyFill="1" applyBorder="1" applyAlignment="1" applyProtection="1">
      <alignment horizontal="left" vertical="center" wrapText="1" indent="1"/>
      <protection locked="0"/>
    </xf>
    <xf numFmtId="49" fontId="123" fillId="33" borderId="13" xfId="48" applyNumberFormat="1" applyFont="1" applyFill="1" applyBorder="1" applyAlignment="1" applyProtection="1">
      <alignment horizontal="left" vertical="center" wrapText="1" indent="1"/>
      <protection locked="0"/>
    </xf>
    <xf numFmtId="49" fontId="123" fillId="33" borderId="14" xfId="48" applyNumberFormat="1" applyFont="1" applyFill="1" applyBorder="1" applyAlignment="1" applyProtection="1">
      <alignment horizontal="left" vertical="center" wrapText="1" indent="1"/>
      <protection locked="0"/>
    </xf>
    <xf numFmtId="0" fontId="106" fillId="37" borderId="48" xfId="62" applyFont="1" applyFill="1" applyBorder="1" applyAlignment="1">
      <alignment horizontal="center" vertical="center" wrapText="1"/>
      <protection/>
    </xf>
    <xf numFmtId="0" fontId="106" fillId="37" borderId="49" xfId="62" applyFont="1" applyFill="1" applyBorder="1" applyAlignment="1">
      <alignment horizontal="center" vertical="center" wrapText="1"/>
      <protection/>
    </xf>
    <xf numFmtId="0" fontId="106" fillId="37" borderId="46" xfId="62" applyFont="1" applyFill="1" applyBorder="1" applyAlignment="1">
      <alignment horizontal="center" vertical="center" wrapText="1"/>
      <protection/>
    </xf>
    <xf numFmtId="0" fontId="106" fillId="37" borderId="47" xfId="62" applyFont="1" applyFill="1" applyBorder="1" applyAlignment="1">
      <alignment horizontal="center" vertical="center" wrapText="1"/>
      <protection/>
    </xf>
    <xf numFmtId="0" fontId="48" fillId="38" borderId="50" xfId="0" applyFont="1" applyFill="1" applyBorder="1" applyAlignment="1" applyProtection="1">
      <alignment horizontal="left" vertical="center" wrapText="1"/>
      <protection locked="0"/>
    </xf>
    <xf numFmtId="0" fontId="48" fillId="38" borderId="13" xfId="0" applyFont="1" applyFill="1" applyBorder="1" applyAlignment="1" applyProtection="1">
      <alignment horizontal="left" vertical="center" wrapText="1"/>
      <protection locked="0"/>
    </xf>
    <xf numFmtId="0" fontId="48" fillId="38" borderId="51" xfId="0" applyFont="1" applyFill="1" applyBorder="1" applyAlignment="1" applyProtection="1">
      <alignment horizontal="left" vertical="center" wrapText="1"/>
      <protection locked="0"/>
    </xf>
    <xf numFmtId="49" fontId="99" fillId="33" borderId="11" xfId="55" applyNumberFormat="1" applyFont="1" applyFill="1" applyBorder="1" applyAlignment="1" applyProtection="1">
      <alignment horizontal="left" vertical="center" wrapText="1" indent="1"/>
      <protection locked="0"/>
    </xf>
    <xf numFmtId="49" fontId="99" fillId="33" borderId="13" xfId="55" applyNumberFormat="1" applyFont="1" applyFill="1" applyBorder="1" applyAlignment="1" applyProtection="1">
      <alignment horizontal="left" vertical="center" wrapText="1" indent="1"/>
      <protection locked="0"/>
    </xf>
    <xf numFmtId="49" fontId="99" fillId="33" borderId="14" xfId="55" applyNumberFormat="1" applyFont="1" applyFill="1" applyBorder="1" applyAlignment="1" applyProtection="1">
      <alignment horizontal="left" vertical="center" wrapText="1" indent="1"/>
      <protection locked="0"/>
    </xf>
    <xf numFmtId="49" fontId="124" fillId="33" borderId="13" xfId="55" applyNumberFormat="1" applyFont="1" applyFill="1" applyBorder="1" applyAlignment="1" applyProtection="1">
      <alignment horizontal="left" vertical="center" wrapText="1" indent="1"/>
      <protection locked="0"/>
    </xf>
    <xf numFmtId="49" fontId="124" fillId="33" borderId="14" xfId="55" applyNumberFormat="1" applyFont="1" applyFill="1" applyBorder="1" applyAlignment="1" applyProtection="1">
      <alignment horizontal="left" vertical="center" wrapText="1" indent="1"/>
      <protection locked="0"/>
    </xf>
    <xf numFmtId="0" fontId="106" fillId="38" borderId="48" xfId="0" applyFont="1" applyFill="1" applyBorder="1" applyAlignment="1" applyProtection="1">
      <alignment horizontal="left" vertical="center" wrapText="1" indent="1"/>
      <protection locked="0"/>
    </xf>
    <xf numFmtId="0" fontId="0" fillId="0" borderId="42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0" xfId="0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47" xfId="0" applyBorder="1" applyAlignment="1">
      <alignment wrapText="1"/>
    </xf>
    <xf numFmtId="0" fontId="106" fillId="38" borderId="11" xfId="55" applyFont="1" applyFill="1" applyBorder="1" applyAlignment="1" applyProtection="1">
      <alignment horizontal="center" vertical="center" wrapText="1"/>
      <protection locked="0"/>
    </xf>
    <xf numFmtId="0" fontId="106" fillId="38" borderId="14" xfId="55" applyFont="1" applyFill="1" applyBorder="1" applyAlignment="1" applyProtection="1">
      <alignment horizontal="center" vertical="center" wrapText="1"/>
      <protection locked="0"/>
    </xf>
    <xf numFmtId="0" fontId="106" fillId="37" borderId="11" xfId="55" applyFont="1" applyFill="1" applyBorder="1" applyAlignment="1" applyProtection="1">
      <alignment horizontal="center" vertical="center" wrapText="1"/>
      <protection locked="0"/>
    </xf>
    <xf numFmtId="0" fontId="106" fillId="37" borderId="13" xfId="55" applyFont="1" applyFill="1" applyBorder="1" applyAlignment="1" applyProtection="1">
      <alignment horizontal="center" vertical="center" wrapText="1"/>
      <protection locked="0"/>
    </xf>
    <xf numFmtId="0" fontId="106" fillId="37" borderId="14" xfId="55" applyFont="1" applyFill="1" applyBorder="1" applyAlignment="1" applyProtection="1">
      <alignment horizontal="center" vertical="center" wrapText="1"/>
      <protection locked="0"/>
    </xf>
    <xf numFmtId="166" fontId="103" fillId="34" borderId="11" xfId="55" applyNumberFormat="1" applyFont="1" applyFill="1" applyBorder="1" applyAlignment="1" applyProtection="1">
      <alignment horizontal="right" vertical="center" wrapText="1"/>
      <protection locked="0"/>
    </xf>
    <xf numFmtId="166" fontId="103" fillId="34" borderId="14" xfId="55" applyNumberFormat="1" applyFont="1" applyFill="1" applyBorder="1" applyAlignment="1" applyProtection="1">
      <alignment horizontal="right" vertical="center" wrapText="1"/>
      <protection locked="0"/>
    </xf>
    <xf numFmtId="9" fontId="103" fillId="33" borderId="10" xfId="75" applyFont="1" applyFill="1" applyBorder="1" applyAlignment="1">
      <alignment horizontal="center" vertical="center"/>
    </xf>
    <xf numFmtId="9" fontId="103" fillId="33" borderId="11" xfId="75" applyFont="1" applyFill="1" applyBorder="1" applyAlignment="1">
      <alignment horizontal="right" vertical="center"/>
    </xf>
    <xf numFmtId="9" fontId="103" fillId="33" borderId="13" xfId="75" applyFont="1" applyFill="1" applyBorder="1" applyAlignment="1">
      <alignment horizontal="right" vertical="center"/>
    </xf>
    <xf numFmtId="9" fontId="103" fillId="33" borderId="14" xfId="75" applyFont="1" applyFill="1" applyBorder="1" applyAlignment="1">
      <alignment horizontal="right" vertical="center"/>
    </xf>
    <xf numFmtId="0" fontId="106" fillId="38" borderId="11" xfId="0" applyFont="1" applyFill="1" applyBorder="1" applyAlignment="1" applyProtection="1">
      <alignment horizontal="center" vertical="center" wrapText="1"/>
      <protection locked="0"/>
    </xf>
    <xf numFmtId="0" fontId="106" fillId="38" borderId="13" xfId="0" applyFont="1" applyFill="1" applyBorder="1" applyAlignment="1" applyProtection="1">
      <alignment horizontal="center" vertical="center" wrapText="1"/>
      <protection locked="0"/>
    </xf>
    <xf numFmtId="0" fontId="106" fillId="38" borderId="14" xfId="0" applyFont="1" applyFill="1" applyBorder="1" applyAlignment="1" applyProtection="1">
      <alignment horizontal="center" vertical="center" wrapText="1"/>
      <protection locked="0"/>
    </xf>
    <xf numFmtId="0" fontId="106" fillId="38" borderId="48" xfId="55" applyFont="1" applyFill="1" applyBorder="1" applyAlignment="1" applyProtection="1">
      <alignment horizontal="center" vertical="center" wrapText="1"/>
      <protection locked="0"/>
    </xf>
    <xf numFmtId="0" fontId="106" fillId="38" borderId="42" xfId="55" applyFont="1" applyFill="1" applyBorder="1" applyAlignment="1" applyProtection="1">
      <alignment horizontal="center" vertical="center" wrapText="1"/>
      <protection locked="0"/>
    </xf>
    <xf numFmtId="0" fontId="106" fillId="38" borderId="49" xfId="55" applyFont="1" applyFill="1" applyBorder="1" applyAlignment="1" applyProtection="1">
      <alignment horizontal="center" vertical="center" wrapText="1"/>
      <protection locked="0"/>
    </xf>
    <xf numFmtId="0" fontId="99" fillId="35" borderId="11" xfId="55" applyFont="1" applyFill="1" applyBorder="1" applyAlignment="1" applyProtection="1">
      <alignment horizontal="left" vertical="center" wrapText="1" indent="1"/>
      <protection locked="0"/>
    </xf>
    <xf numFmtId="0" fontId="99" fillId="35" borderId="14" xfId="55" applyFont="1" applyFill="1" applyBorder="1" applyAlignment="1" applyProtection="1">
      <alignment horizontal="left" vertical="center" wrapText="1" indent="1"/>
      <protection locked="0"/>
    </xf>
    <xf numFmtId="0" fontId="99" fillId="33" borderId="10" xfId="62" applyFont="1" applyFill="1" applyBorder="1" applyAlignment="1">
      <alignment horizontal="left" vertical="center" wrapText="1" indent="1"/>
      <protection/>
    </xf>
    <xf numFmtId="9" fontId="103" fillId="33" borderId="11" xfId="75" applyFont="1" applyFill="1" applyBorder="1" applyAlignment="1">
      <alignment horizontal="center" vertical="center"/>
    </xf>
    <xf numFmtId="9" fontId="103" fillId="33" borderId="14" xfId="75" applyFont="1" applyFill="1" applyBorder="1" applyAlignment="1">
      <alignment horizontal="center" vertical="center"/>
    </xf>
    <xf numFmtId="0" fontId="99" fillId="33" borderId="11" xfId="62" applyFont="1" applyFill="1" applyBorder="1" applyAlignment="1">
      <alignment horizontal="right" vertical="center"/>
      <protection/>
    </xf>
    <xf numFmtId="0" fontId="99" fillId="33" borderId="13" xfId="62" applyFont="1" applyFill="1" applyBorder="1" applyAlignment="1">
      <alignment horizontal="right" vertical="center"/>
      <protection/>
    </xf>
    <xf numFmtId="0" fontId="99" fillId="33" borderId="14" xfId="62" applyFont="1" applyFill="1" applyBorder="1" applyAlignment="1">
      <alignment horizontal="right" vertical="center"/>
      <protection/>
    </xf>
    <xf numFmtId="0" fontId="48" fillId="38" borderId="11" xfId="0" applyFont="1" applyFill="1" applyBorder="1" applyAlignment="1" applyProtection="1">
      <alignment horizontal="center" vertical="center" wrapText="1"/>
      <protection locked="0"/>
    </xf>
    <xf numFmtId="0" fontId="48" fillId="38" borderId="13" xfId="0" applyFont="1" applyFill="1" applyBorder="1" applyAlignment="1" applyProtection="1">
      <alignment horizontal="center" vertical="center" wrapText="1"/>
      <protection locked="0"/>
    </xf>
    <xf numFmtId="0" fontId="48" fillId="38" borderId="14" xfId="0" applyFont="1" applyFill="1" applyBorder="1" applyAlignment="1" applyProtection="1">
      <alignment horizontal="center" vertical="center" wrapText="1"/>
      <protection locked="0"/>
    </xf>
    <xf numFmtId="0" fontId="103" fillId="34" borderId="11" xfId="55" applyFont="1" applyFill="1" applyBorder="1" applyAlignment="1" applyProtection="1">
      <alignment horizontal="center" vertical="center" wrapText="1"/>
      <protection locked="0"/>
    </xf>
    <xf numFmtId="0" fontId="103" fillId="34" borderId="13" xfId="55" applyFont="1" applyFill="1" applyBorder="1" applyAlignment="1" applyProtection="1">
      <alignment horizontal="center" vertical="center" wrapText="1"/>
      <protection locked="0"/>
    </xf>
    <xf numFmtId="0" fontId="103" fillId="34" borderId="14" xfId="55" applyFont="1" applyFill="1" applyBorder="1" applyAlignment="1" applyProtection="1">
      <alignment horizontal="center" vertical="center" wrapText="1"/>
      <protection locked="0"/>
    </xf>
    <xf numFmtId="0" fontId="39" fillId="0" borderId="0" xfId="62" applyFont="1" applyFill="1" applyBorder="1" applyAlignment="1">
      <alignment horizontal="left" vertical="center"/>
      <protection/>
    </xf>
    <xf numFmtId="0" fontId="39" fillId="0" borderId="53" xfId="62" applyFont="1" applyFill="1" applyBorder="1" applyAlignment="1">
      <alignment horizontal="left" vertical="center"/>
      <protection/>
    </xf>
    <xf numFmtId="0" fontId="48" fillId="37" borderId="10" xfId="0" applyFont="1" applyFill="1" applyBorder="1" applyAlignment="1" applyProtection="1">
      <alignment horizontal="left" vertical="center" wrapText="1" indent="1"/>
      <protection locked="0"/>
    </xf>
    <xf numFmtId="0" fontId="122" fillId="36" borderId="10" xfId="55" applyFont="1" applyFill="1" applyBorder="1" applyAlignment="1" applyProtection="1">
      <alignment horizontal="left" vertical="center" wrapText="1" indent="1"/>
      <protection locked="0"/>
    </xf>
    <xf numFmtId="0" fontId="106" fillId="37" borderId="10" xfId="55" applyFont="1" applyFill="1" applyBorder="1" applyAlignment="1" applyProtection="1">
      <alignment horizontal="left" vertical="center" wrapText="1" indent="1"/>
      <protection locked="0"/>
    </xf>
    <xf numFmtId="0" fontId="41" fillId="0" borderId="10" xfId="55" applyFont="1" applyFill="1" applyBorder="1" applyAlignment="1" applyProtection="1">
      <alignment horizontal="left" vertical="center" wrapText="1" indent="1"/>
      <protection locked="0"/>
    </xf>
    <xf numFmtId="0" fontId="103" fillId="34" borderId="10" xfId="62" applyFont="1" applyFill="1" applyBorder="1" applyAlignment="1">
      <alignment horizontal="left" vertical="center" indent="1"/>
      <protection/>
    </xf>
    <xf numFmtId="0" fontId="48" fillId="37" borderId="12" xfId="0" applyFont="1" applyFill="1" applyBorder="1" applyAlignment="1" applyProtection="1">
      <alignment horizontal="center" vertical="center" wrapText="1"/>
      <protection locked="0"/>
    </xf>
    <xf numFmtId="0" fontId="106" fillId="37" borderId="12" xfId="62" applyFont="1" applyFill="1" applyBorder="1" applyAlignment="1">
      <alignment horizontal="center" vertical="center" wrapText="1"/>
      <protection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124" fillId="0" borderId="0" xfId="55" applyFont="1" applyAlignment="1" applyProtection="1">
      <alignment horizontal="center" vertical="center" wrapText="1"/>
      <protection locked="0"/>
    </xf>
    <xf numFmtId="0" fontId="37" fillId="0" borderId="0" xfId="55" applyFont="1" applyAlignment="1" applyProtection="1">
      <alignment horizontal="center" vertical="center" wrapText="1"/>
      <protection locked="0"/>
    </xf>
    <xf numFmtId="0" fontId="3" fillId="33" borderId="11" xfId="55" applyFont="1" applyFill="1" applyBorder="1" applyAlignment="1" applyProtection="1">
      <alignment horizontal="left" vertical="center" wrapText="1"/>
      <protection locked="0"/>
    </xf>
    <xf numFmtId="0" fontId="3" fillId="33" borderId="13" xfId="55" applyFont="1" applyFill="1" applyBorder="1" applyAlignment="1" applyProtection="1">
      <alignment horizontal="left" vertical="center" wrapText="1"/>
      <protection locked="0"/>
    </xf>
    <xf numFmtId="0" fontId="3" fillId="33" borderId="14" xfId="55" applyFont="1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106" fillId="37" borderId="11" xfId="62" applyFont="1" applyFill="1" applyBorder="1" applyAlignment="1">
      <alignment horizontal="center" vertical="center" wrapText="1"/>
      <protection/>
    </xf>
    <xf numFmtId="0" fontId="106" fillId="37" borderId="14" xfId="62" applyFont="1" applyFill="1" applyBorder="1" applyAlignment="1">
      <alignment horizontal="center" vertical="center" wrapText="1"/>
      <protection/>
    </xf>
    <xf numFmtId="0" fontId="99" fillId="33" borderId="10" xfId="62" applyFont="1" applyFill="1" applyBorder="1" applyAlignment="1">
      <alignment horizontal="left" vertical="center" indent="1"/>
      <protection/>
    </xf>
    <xf numFmtId="0" fontId="115" fillId="37" borderId="42" xfId="0" applyFont="1" applyFill="1" applyBorder="1" applyAlignment="1" applyProtection="1">
      <alignment horizontal="center" vertical="center" wrapText="1"/>
      <protection locked="0"/>
    </xf>
    <xf numFmtId="0" fontId="106" fillId="37" borderId="43" xfId="62" applyFont="1" applyFill="1" applyBorder="1" applyAlignment="1">
      <alignment horizontal="center" vertical="center" wrapText="1"/>
      <protection/>
    </xf>
    <xf numFmtId="9" fontId="103" fillId="33" borderId="48" xfId="75" applyFont="1" applyFill="1" applyBorder="1" applyAlignment="1">
      <alignment horizontal="center" vertical="center"/>
    </xf>
    <xf numFmtId="9" fontId="103" fillId="33" borderId="49" xfId="75" applyFont="1" applyFill="1" applyBorder="1" applyAlignment="1">
      <alignment horizontal="center" vertical="center"/>
    </xf>
    <xf numFmtId="0" fontId="103" fillId="34" borderId="54" xfId="62" applyFont="1" applyFill="1" applyBorder="1" applyAlignment="1">
      <alignment horizontal="left" vertical="center" indent="1"/>
      <protection/>
    </xf>
    <xf numFmtId="0" fontId="103" fillId="34" borderId="0" xfId="62" applyFont="1" applyFill="1" applyBorder="1" applyAlignment="1">
      <alignment horizontal="left" vertical="center" indent="1"/>
      <protection/>
    </xf>
    <xf numFmtId="0" fontId="103" fillId="34" borderId="55" xfId="62" applyFont="1" applyFill="1" applyBorder="1" applyAlignment="1">
      <alignment horizontal="left" vertical="center" indent="1"/>
      <protection/>
    </xf>
    <xf numFmtId="167" fontId="103" fillId="33" borderId="13" xfId="75" applyNumberFormat="1" applyFont="1" applyFill="1" applyBorder="1" applyAlignment="1">
      <alignment horizontal="center" vertical="center"/>
    </xf>
    <xf numFmtId="0" fontId="48" fillId="37" borderId="11" xfId="0" applyFont="1" applyFill="1" applyBorder="1" applyAlignment="1" applyProtection="1">
      <alignment horizontal="left" vertical="center" wrapText="1" indent="1"/>
      <protection locked="0"/>
    </xf>
    <xf numFmtId="0" fontId="48" fillId="37" borderId="13" xfId="0" applyFont="1" applyFill="1" applyBorder="1" applyAlignment="1" applyProtection="1">
      <alignment horizontal="left" vertical="center" wrapText="1" indent="1"/>
      <protection locked="0"/>
    </xf>
    <xf numFmtId="0" fontId="48" fillId="37" borderId="14" xfId="0" applyFont="1" applyFill="1" applyBorder="1" applyAlignment="1" applyProtection="1">
      <alignment horizontal="left" vertical="center" wrapText="1" indent="1"/>
      <protection locked="0"/>
    </xf>
    <xf numFmtId="0" fontId="106" fillId="37" borderId="13" xfId="62" applyFont="1" applyFill="1" applyBorder="1" applyAlignment="1">
      <alignment horizontal="center" vertical="center" wrapText="1"/>
      <protection/>
    </xf>
    <xf numFmtId="0" fontId="106" fillId="37" borderId="42" xfId="62" applyFont="1" applyFill="1" applyBorder="1" applyAlignment="1">
      <alignment horizontal="center" vertical="center" wrapText="1"/>
      <protection/>
    </xf>
    <xf numFmtId="0" fontId="106" fillId="37" borderId="52" xfId="62" applyFont="1" applyFill="1" applyBorder="1" applyAlignment="1">
      <alignment horizontal="center" vertical="center" wrapText="1"/>
      <protection/>
    </xf>
    <xf numFmtId="0" fontId="99" fillId="35" borderId="11" xfId="55" applyFont="1" applyFill="1" applyBorder="1" applyAlignment="1" applyProtection="1">
      <alignment horizontal="center" vertical="center" wrapText="1"/>
      <protection locked="0"/>
    </xf>
    <xf numFmtId="0" fontId="99" fillId="35" borderId="13" xfId="55" applyFont="1" applyFill="1" applyBorder="1" applyAlignment="1" applyProtection="1">
      <alignment horizontal="center" vertical="center" wrapText="1"/>
      <protection locked="0"/>
    </xf>
    <xf numFmtId="0" fontId="99" fillId="35" borderId="14" xfId="55" applyFont="1" applyFill="1" applyBorder="1" applyAlignment="1" applyProtection="1">
      <alignment horizontal="center" vertical="center" wrapText="1"/>
      <protection locked="0"/>
    </xf>
    <xf numFmtId="0" fontId="99" fillId="35" borderId="11" xfId="62" applyFont="1" applyFill="1" applyBorder="1" applyAlignment="1">
      <alignment horizontal="left" vertical="center" indent="1"/>
      <protection/>
    </xf>
    <xf numFmtId="0" fontId="99" fillId="35" borderId="14" xfId="62" applyFont="1" applyFill="1" applyBorder="1" applyAlignment="1">
      <alignment horizontal="left" vertical="center" indent="1"/>
      <protection/>
    </xf>
    <xf numFmtId="0" fontId="48" fillId="37" borderId="11" xfId="0" applyFont="1" applyFill="1" applyBorder="1" applyAlignment="1" applyProtection="1">
      <alignment horizontal="left" vertical="center" indent="1"/>
      <protection locked="0"/>
    </xf>
    <xf numFmtId="0" fontId="48" fillId="37" borderId="13" xfId="0" applyFont="1" applyFill="1" applyBorder="1" applyAlignment="1" applyProtection="1">
      <alignment horizontal="left" vertical="center" indent="1"/>
      <protection locked="0"/>
    </xf>
    <xf numFmtId="0" fontId="48" fillId="37" borderId="14" xfId="0" applyFont="1" applyFill="1" applyBorder="1" applyAlignment="1" applyProtection="1">
      <alignment horizontal="left" vertical="center" indent="1"/>
      <protection locked="0"/>
    </xf>
    <xf numFmtId="0" fontId="48" fillId="38" borderId="10" xfId="0" applyFont="1" applyFill="1" applyBorder="1" applyAlignment="1" applyProtection="1">
      <alignment horizontal="center" vertical="center" wrapText="1"/>
      <protection locked="0"/>
    </xf>
    <xf numFmtId="9" fontId="38" fillId="34" borderId="11" xfId="55" applyNumberFormat="1" applyFont="1" applyFill="1" applyBorder="1" applyAlignment="1" applyProtection="1">
      <alignment horizontal="left" vertical="top" wrapText="1" indent="1"/>
      <protection locked="0"/>
    </xf>
    <xf numFmtId="0" fontId="38" fillId="34" borderId="13" xfId="55" applyFont="1" applyFill="1" applyBorder="1" applyAlignment="1" applyProtection="1">
      <alignment horizontal="left" vertical="top" wrapText="1" indent="1"/>
      <protection locked="0"/>
    </xf>
    <xf numFmtId="0" fontId="38" fillId="34" borderId="14" xfId="55" applyFont="1" applyFill="1" applyBorder="1" applyAlignment="1" applyProtection="1">
      <alignment horizontal="left" vertical="top" wrapText="1" indent="1"/>
      <protection locked="0"/>
    </xf>
    <xf numFmtId="0" fontId="103" fillId="34" borderId="56" xfId="55" applyFont="1" applyFill="1" applyBorder="1" applyAlignment="1" applyProtection="1">
      <alignment horizontal="left" vertical="center" wrapText="1" indent="1"/>
      <protection locked="0"/>
    </xf>
    <xf numFmtId="0" fontId="99" fillId="35" borderId="11" xfId="62" applyFont="1" applyFill="1" applyBorder="1" applyAlignment="1">
      <alignment horizontal="center" vertical="center"/>
      <protection/>
    </xf>
    <xf numFmtId="0" fontId="99" fillId="35" borderId="13" xfId="62" applyFont="1" applyFill="1" applyBorder="1" applyAlignment="1">
      <alignment horizontal="center" vertical="center"/>
      <protection/>
    </xf>
    <xf numFmtId="0" fontId="99" fillId="35" borderId="14" xfId="62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 wrapText="1"/>
    </xf>
    <xf numFmtId="0" fontId="10" fillId="6" borderId="52" xfId="0" applyFont="1" applyFill="1" applyBorder="1" applyAlignment="1">
      <alignment horizontal="center" vertical="center" wrapText="1"/>
    </xf>
    <xf numFmtId="0" fontId="125" fillId="38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70" fillId="41" borderId="23" xfId="0" applyFont="1" applyFill="1" applyBorder="1" applyAlignment="1">
      <alignment horizontal="center" vertical="center" wrapText="1"/>
    </xf>
    <xf numFmtId="0" fontId="70" fillId="41" borderId="57" xfId="0" applyFont="1" applyFill="1" applyBorder="1" applyAlignment="1">
      <alignment horizontal="center" vertical="center" wrapText="1"/>
    </xf>
    <xf numFmtId="0" fontId="70" fillId="41" borderId="58" xfId="0" applyFont="1" applyFill="1" applyBorder="1" applyAlignment="1">
      <alignment horizontal="center" vertical="center" wrapText="1"/>
    </xf>
    <xf numFmtId="0" fontId="126" fillId="0" borderId="0" xfId="55" applyFont="1" applyBorder="1" applyAlignment="1">
      <alignment horizontal="center" vertical="center" wrapText="1"/>
      <protection/>
    </xf>
    <xf numFmtId="0" fontId="127" fillId="6" borderId="22" xfId="54" applyFont="1" applyFill="1" applyBorder="1" applyAlignment="1">
      <alignment horizontal="center"/>
      <protection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28" fillId="6" borderId="57" xfId="54" applyFont="1" applyFill="1" applyBorder="1" applyAlignment="1">
      <alignment horizontal="center" vertical="center" textRotation="90"/>
      <protection/>
    </xf>
    <xf numFmtId="0" fontId="110" fillId="42" borderId="61" xfId="54" applyFont="1" applyFill="1" applyBorder="1" applyAlignment="1">
      <alignment horizontal="left" wrapText="1"/>
      <protection/>
    </xf>
    <xf numFmtId="0" fontId="110" fillId="42" borderId="62" xfId="54" applyFont="1" applyFill="1" applyBorder="1" applyAlignment="1">
      <alignment horizontal="left" wrapText="1"/>
      <protection/>
    </xf>
    <xf numFmtId="0" fontId="112" fillId="0" borderId="58" xfId="54" applyFont="1" applyBorder="1" applyAlignment="1">
      <alignment wrapText="1"/>
      <protection/>
    </xf>
    <xf numFmtId="0" fontId="0" fillId="0" borderId="15" xfId="0" applyBorder="1" applyAlignment="1">
      <alignment wrapText="1"/>
    </xf>
    <xf numFmtId="0" fontId="127" fillId="6" borderId="23" xfId="54" applyFont="1" applyFill="1" applyBorder="1" applyAlignment="1">
      <alignment horizontal="center" vertical="center" textRotation="90" wrapText="1"/>
      <protection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58" xfId="0" applyFont="1" applyBorder="1" applyAlignment="1">
      <alignment horizontal="center" vertical="center" textRotation="90" wrapText="1"/>
    </xf>
    <xf numFmtId="0" fontId="110" fillId="42" borderId="23" xfId="54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129" fillId="0" borderId="0" xfId="57" applyFont="1" applyFill="1" applyBorder="1" applyAlignment="1">
      <alignment horizontal="justify" vertical="center" wrapText="1"/>
      <protection/>
    </xf>
    <xf numFmtId="0" fontId="128" fillId="41" borderId="23" xfId="54" applyFont="1" applyFill="1" applyBorder="1" applyAlignment="1">
      <alignment horizontal="center" vertical="center" wrapText="1"/>
      <protection/>
    </xf>
    <xf numFmtId="0" fontId="128" fillId="41" borderId="57" xfId="54" applyFont="1" applyFill="1" applyBorder="1" applyAlignment="1">
      <alignment horizontal="center" vertical="center" wrapText="1"/>
      <protection/>
    </xf>
    <xf numFmtId="0" fontId="128" fillId="41" borderId="58" xfId="54" applyFont="1" applyFill="1" applyBorder="1" applyAlignment="1">
      <alignment horizontal="center" vertical="center" wrapText="1"/>
      <protection/>
    </xf>
    <xf numFmtId="0" fontId="119" fillId="36" borderId="11" xfId="0" applyFont="1" applyFill="1" applyBorder="1" applyAlignment="1" applyProtection="1">
      <alignment horizontal="left" vertical="center" wrapText="1" indent="1"/>
      <protection/>
    </xf>
    <xf numFmtId="0" fontId="119" fillId="36" borderId="13" xfId="0" applyFont="1" applyFill="1" applyBorder="1" applyAlignment="1" applyProtection="1">
      <alignment horizontal="left" vertical="center" wrapText="1" indent="1"/>
      <protection/>
    </xf>
    <xf numFmtId="0" fontId="119" fillId="36" borderId="14" xfId="0" applyFont="1" applyFill="1" applyBorder="1" applyAlignment="1" applyProtection="1">
      <alignment horizontal="left" vertical="center" wrapText="1" indent="1"/>
      <protection/>
    </xf>
    <xf numFmtId="2" fontId="130" fillId="41" borderId="10" xfId="0" applyNumberFormat="1" applyFont="1" applyFill="1" applyBorder="1" applyAlignment="1" applyProtection="1">
      <alignment horizontal="center" vertical="center"/>
      <protection/>
    </xf>
    <xf numFmtId="2" fontId="130" fillId="36" borderId="10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right" vertical="center" wrapText="1"/>
      <protection locked="0"/>
    </xf>
    <xf numFmtId="0" fontId="4" fillId="0" borderId="40" xfId="0" applyFont="1" applyFill="1" applyBorder="1" applyAlignment="1" applyProtection="1">
      <alignment horizontal="right" vertical="center" wrapText="1"/>
      <protection locked="0"/>
    </xf>
    <xf numFmtId="0" fontId="131" fillId="41" borderId="63" xfId="0" applyFont="1" applyFill="1" applyBorder="1" applyAlignment="1" applyProtection="1">
      <alignment horizontal="center" vertical="center" wrapText="1"/>
      <protection locked="0"/>
    </xf>
    <xf numFmtId="0" fontId="131" fillId="41" borderId="64" xfId="0" applyFont="1" applyFill="1" applyBorder="1" applyAlignment="1" applyProtection="1">
      <alignment horizontal="center" vertical="center" wrapText="1"/>
      <protection locked="0"/>
    </xf>
    <xf numFmtId="0" fontId="131" fillId="41" borderId="65" xfId="0" applyFont="1" applyFill="1" applyBorder="1" applyAlignment="1" applyProtection="1">
      <alignment horizontal="center" vertical="center" wrapText="1"/>
      <protection locked="0"/>
    </xf>
    <xf numFmtId="0" fontId="116" fillId="0" borderId="66" xfId="0" applyFont="1" applyFill="1" applyBorder="1" applyAlignment="1" applyProtection="1">
      <alignment horizontal="center" vertical="center" wrapText="1"/>
      <protection locked="0"/>
    </xf>
    <xf numFmtId="0" fontId="115" fillId="41" borderId="38" xfId="0" applyFont="1" applyFill="1" applyBorder="1" applyAlignment="1" applyProtection="1">
      <alignment horizontal="center" vertical="center" wrapText="1"/>
      <protection locked="0"/>
    </xf>
    <xf numFmtId="0" fontId="115" fillId="41" borderId="67" xfId="0" applyFont="1" applyFill="1" applyBorder="1" applyAlignment="1" applyProtection="1">
      <alignment horizontal="center" vertical="center" wrapText="1"/>
      <protection locked="0"/>
    </xf>
    <xf numFmtId="0" fontId="115" fillId="41" borderId="37" xfId="0" applyFont="1" applyFill="1" applyBorder="1" applyAlignment="1" applyProtection="1">
      <alignment horizontal="center" vertical="center" wrapText="1"/>
      <protection locked="0"/>
    </xf>
    <xf numFmtId="0" fontId="115" fillId="41" borderId="40" xfId="0" applyFont="1" applyFill="1" applyBorder="1" applyAlignment="1" applyProtection="1">
      <alignment horizontal="center" vertical="center" wrapText="1"/>
      <protection locked="0"/>
    </xf>
    <xf numFmtId="0" fontId="115" fillId="41" borderId="36" xfId="0" applyFont="1" applyFill="1" applyBorder="1" applyAlignment="1" applyProtection="1">
      <alignment horizontal="center" vertical="center" wrapText="1"/>
      <protection locked="0"/>
    </xf>
    <xf numFmtId="0" fontId="115" fillId="41" borderId="68" xfId="0" applyFont="1" applyFill="1" applyBorder="1" applyAlignment="1" applyProtection="1">
      <alignment horizontal="center" vertical="center" wrapText="1"/>
      <protection locked="0"/>
    </xf>
    <xf numFmtId="0" fontId="115" fillId="41" borderId="69" xfId="0" applyFont="1" applyFill="1" applyBorder="1" applyAlignment="1" applyProtection="1">
      <alignment horizontal="center" vertical="center" wrapText="1"/>
      <protection locked="0"/>
    </xf>
    <xf numFmtId="0" fontId="115" fillId="41" borderId="41" xfId="0" applyFont="1" applyFill="1" applyBorder="1" applyAlignment="1" applyProtection="1">
      <alignment horizontal="center" vertical="center" wrapText="1"/>
      <protection locked="0"/>
    </xf>
    <xf numFmtId="0" fontId="115" fillId="41" borderId="70" xfId="0" applyFont="1" applyFill="1" applyBorder="1" applyAlignment="1" applyProtection="1">
      <alignment horizontal="center" vertical="center" wrapText="1"/>
      <protection locked="0"/>
    </xf>
    <xf numFmtId="0" fontId="113" fillId="45" borderId="34" xfId="0" applyFont="1" applyFill="1" applyBorder="1" applyAlignment="1">
      <alignment horizontal="center" vertical="center" wrapText="1"/>
    </xf>
    <xf numFmtId="0" fontId="132" fillId="45" borderId="34" xfId="0" applyFont="1" applyFill="1" applyBorder="1" applyAlignment="1">
      <alignment horizontal="left" vertical="center" indent="2"/>
    </xf>
    <xf numFmtId="10" fontId="0" fillId="0" borderId="23" xfId="0" applyNumberFormat="1" applyBorder="1" applyAlignment="1">
      <alignment horizontal="center" vertical="center" wrapText="1"/>
    </xf>
    <xf numFmtId="10" fontId="0" fillId="0" borderId="57" xfId="0" applyNumberFormat="1" applyBorder="1" applyAlignment="1">
      <alignment horizontal="center" vertical="center" wrapText="1"/>
    </xf>
    <xf numFmtId="10" fontId="0" fillId="0" borderId="58" xfId="0" applyNumberFormat="1" applyBorder="1" applyAlignment="1">
      <alignment horizontal="center" vertical="center" wrapText="1"/>
    </xf>
    <xf numFmtId="10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3" fillId="39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8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Currency 2" xfId="46"/>
    <cellStyle name="Entrada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rmal 10" xfId="54"/>
    <cellStyle name="Normal 2" xfId="55"/>
    <cellStyle name="Normal 2 2" xfId="56"/>
    <cellStyle name="Normal 2 3" xfId="57"/>
    <cellStyle name="Normal 2 4" xfId="58"/>
    <cellStyle name="Normal 2_Ind 12(UPE-DSCI-DSPCG)" xfId="59"/>
    <cellStyle name="Normal 3" xfId="60"/>
    <cellStyle name="Normal 3 2" xfId="61"/>
    <cellStyle name="Normal 4" xfId="62"/>
    <cellStyle name="Normal 4 2" xfId="63"/>
    <cellStyle name="Normal 4 2 2" xfId="64"/>
    <cellStyle name="Normal 4 3" xfId="65"/>
    <cellStyle name="Normal 5" xfId="66"/>
    <cellStyle name="Normal 5 2" xfId="67"/>
    <cellStyle name="Normal 5 2 2" xfId="68"/>
    <cellStyle name="Normal 6" xfId="69"/>
    <cellStyle name="Normal 7" xfId="70"/>
    <cellStyle name="Normal 8" xfId="71"/>
    <cellStyle name="Normal 9" xfId="72"/>
    <cellStyle name="Normal_QUAR GPEARI 2008 VERSÃO APROVADA 2" xfId="73"/>
    <cellStyle name="Nota" xfId="74"/>
    <cellStyle name="Percent" xfId="75"/>
    <cellStyle name="Percentagem 2" xfId="76"/>
    <cellStyle name="Percentagem 2 2" xfId="77"/>
    <cellStyle name="Percentagem 2 3" xfId="78"/>
    <cellStyle name="Percentagem 2 4" xfId="79"/>
    <cellStyle name="Percentagem 3" xfId="80"/>
    <cellStyle name="Percentagem 3 2" xfId="81"/>
    <cellStyle name="Percentagem 3 2 2" xfId="82"/>
    <cellStyle name="Percentagem 3 2 2 2" xfId="83"/>
    <cellStyle name="Percentagem 4" xfId="84"/>
    <cellStyle name="Percentagem 4 2" xfId="85"/>
    <cellStyle name="Percentagem 5" xfId="86"/>
    <cellStyle name="Saída" xfId="87"/>
    <cellStyle name="Comma [0]" xfId="88"/>
    <cellStyle name="Texto de Aviso" xfId="89"/>
    <cellStyle name="Texto Explicativo" xfId="90"/>
    <cellStyle name="Título" xfId="91"/>
    <cellStyle name="Total" xfId="92"/>
    <cellStyle name="Verificar Célula" xfId="93"/>
    <cellStyle name="Comma" xfId="94"/>
  </cellStyles>
  <dxfs count="3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</xdr:row>
      <xdr:rowOff>28575</xdr:rowOff>
    </xdr:from>
    <xdr:to>
      <xdr:col>14</xdr:col>
      <xdr:colOff>19050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80975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361950</xdr:colOff>
      <xdr:row>5</xdr:row>
      <xdr:rowOff>66675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80975"/>
          <a:ext cx="3209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57150</xdr:rowOff>
    </xdr:from>
    <xdr:to>
      <xdr:col>1</xdr:col>
      <xdr:colOff>3524250</xdr:colOff>
      <xdr:row>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9075"/>
          <a:ext cx="3524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19</xdr:row>
      <xdr:rowOff>95250</xdr:rowOff>
    </xdr:from>
    <xdr:to>
      <xdr:col>11</xdr:col>
      <xdr:colOff>0</xdr:colOff>
      <xdr:row>22</xdr:row>
      <xdr:rowOff>600075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229225" y="5105400"/>
          <a:ext cx="7400925" cy="239077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Notas: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De acordo com a pág. 1 do anexo 3 das orientações do DT N.º 1/2010 do CCAS, a pontuação é aferida para um determinado referencial de </a:t>
          </a:r>
          <a:r>
            <a:rPr lang="en-US" cap="none" sz="12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Unidade Equivalente de Recursos Humanos Planeados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(UERHP), o qual resulta da extracção aos 365 ou 366 dias de calendário, de todos os dias a que correspondam sábados, domingos, feriados oficiais, feriado municipal, tolerâncias de ponto e 22 dias úteis de férias. No caso concreto, a UERHP de 2016 assume o valor global de 229 dias úteis.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Para o cálculo da </a:t>
          </a:r>
          <a:r>
            <a:rPr lang="en-US" cap="none" sz="12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Unidade Equvalente de Recursos Humanos Execitados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(UERHE) é necessário apurar o nível de absentismo por trabalhador em todas as carreiras conforme é explicado no DT N.º1 do CCAS referido no ponto anterior (ver aqui). 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28575</xdr:rowOff>
    </xdr:from>
    <xdr:to>
      <xdr:col>3</xdr:col>
      <xdr:colOff>552450</xdr:colOff>
      <xdr:row>4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71450"/>
          <a:ext cx="3829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142875</xdr:rowOff>
    </xdr:from>
    <xdr:to>
      <xdr:col>1</xdr:col>
      <xdr:colOff>3629025</xdr:colOff>
      <xdr:row>3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42875"/>
          <a:ext cx="3524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showGridLines="0" tabSelected="1" zoomScale="65" zoomScaleNormal="65" zoomScaleSheetLayoutView="50" zoomScalePageLayoutView="80" workbookViewId="0" topLeftCell="A34">
      <selection activeCell="V87" sqref="V87"/>
    </sheetView>
  </sheetViews>
  <sheetFormatPr defaultColWidth="9.140625" defaultRowHeight="12.75"/>
  <cols>
    <col min="1" max="1" width="4.57421875" style="206" customWidth="1"/>
    <col min="2" max="2" width="7.28125" style="1" customWidth="1"/>
    <col min="3" max="3" width="27.00390625" style="1" customWidth="1"/>
    <col min="4" max="4" width="8.421875" style="1" customWidth="1"/>
    <col min="5" max="5" width="8.7109375" style="1" customWidth="1"/>
    <col min="6" max="6" width="11.8515625" style="1" customWidth="1"/>
    <col min="7" max="7" width="12.140625" style="1" customWidth="1"/>
    <col min="8" max="8" width="8.28125" style="1" bestFit="1" customWidth="1"/>
    <col min="9" max="9" width="20.8515625" style="1" customWidth="1"/>
    <col min="10" max="10" width="9.421875" style="1" customWidth="1"/>
    <col min="11" max="11" width="9.8515625" style="1" customWidth="1"/>
    <col min="12" max="12" width="21.57421875" style="1" customWidth="1"/>
    <col min="13" max="13" width="11.140625" style="1" customWidth="1"/>
    <col min="14" max="14" width="9.28125" style="1" customWidth="1"/>
    <col min="15" max="15" width="11.8515625" style="1" customWidth="1"/>
    <col min="16" max="16" width="11.28125" style="1" customWidth="1"/>
    <col min="17" max="16384" width="9.140625" style="2" customWidth="1"/>
  </cols>
  <sheetData>
    <row r="1" spans="2:16" ht="12">
      <c r="B1" s="9"/>
      <c r="C1" s="341"/>
      <c r="D1" s="3"/>
      <c r="E1" s="3"/>
      <c r="F1" s="3"/>
      <c r="G1" s="3"/>
      <c r="H1" s="3"/>
      <c r="I1" s="3"/>
      <c r="J1" s="3"/>
      <c r="K1" s="3"/>
      <c r="L1" s="3"/>
      <c r="M1" s="3"/>
      <c r="N1" s="342"/>
      <c r="O1" s="343"/>
      <c r="P1" s="343"/>
    </row>
    <row r="2" spans="2:16" ht="12">
      <c r="B2" s="9"/>
      <c r="C2" s="341"/>
      <c r="D2" s="3"/>
      <c r="E2" s="3"/>
      <c r="F2" s="3"/>
      <c r="G2" s="3"/>
      <c r="H2" s="3"/>
      <c r="I2" s="3"/>
      <c r="J2" s="3"/>
      <c r="K2" s="3"/>
      <c r="L2" s="3"/>
      <c r="M2" s="3"/>
      <c r="N2" s="343"/>
      <c r="O2" s="343"/>
      <c r="P2" s="343"/>
    </row>
    <row r="3" spans="2:16" ht="1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43"/>
      <c r="O3" s="343"/>
      <c r="P3" s="343"/>
    </row>
    <row r="4" spans="2:16" ht="1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43"/>
      <c r="O4" s="343"/>
      <c r="P4" s="343"/>
    </row>
    <row r="5" spans="2:16" ht="12">
      <c r="B5" s="9"/>
      <c r="C5" s="9"/>
      <c r="D5" s="9"/>
      <c r="E5" s="9"/>
      <c r="F5" s="50"/>
      <c r="G5" s="9"/>
      <c r="H5" s="9"/>
      <c r="I5" s="9"/>
      <c r="J5" s="9"/>
      <c r="K5" s="9"/>
      <c r="L5" s="9"/>
      <c r="M5" s="9"/>
      <c r="N5" s="9"/>
      <c r="O5" s="11" t="s">
        <v>74</v>
      </c>
      <c r="P5" s="155">
        <f ca="1">+TODAY()</f>
        <v>44048</v>
      </c>
    </row>
    <row r="6" spans="2:16" ht="12.75" thickBot="1">
      <c r="B6" s="9"/>
      <c r="C6" s="9"/>
      <c r="D6" s="9"/>
      <c r="E6" s="9"/>
      <c r="F6" s="50"/>
      <c r="G6" s="9"/>
      <c r="H6" s="9"/>
      <c r="I6" s="9"/>
      <c r="J6" s="9"/>
      <c r="K6" s="9"/>
      <c r="L6" s="9"/>
      <c r="M6" s="9"/>
      <c r="N6" s="9"/>
      <c r="O6" s="12" t="s">
        <v>75</v>
      </c>
      <c r="P6" s="15" t="s">
        <v>293</v>
      </c>
    </row>
    <row r="7" spans="2:16" ht="12.75" thickBot="1" thickTop="1">
      <c r="B7" s="336" t="s">
        <v>114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</row>
    <row r="8" spans="2:16" ht="12.75" thickBot="1" thickTop="1">
      <c r="B8" s="337">
        <v>2020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</row>
    <row r="9" spans="2:16" ht="12.75" thickBot="1" thickTop="1">
      <c r="B9" s="336" t="s">
        <v>13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</row>
    <row r="10" spans="2:16" ht="12.75" thickBot="1" thickTop="1">
      <c r="B10" s="337" t="s">
        <v>140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</row>
    <row r="11" spans="2:16" ht="12.75" thickBot="1" thickTop="1">
      <c r="B11" s="336" t="s">
        <v>12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</row>
    <row r="12" spans="2:16" ht="43.5" customHeight="1" thickBot="1" thickTop="1">
      <c r="B12" s="337" t="s">
        <v>141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</row>
    <row r="13" spans="2:16" ht="38.25" customHeight="1" thickBot="1" thickTop="1">
      <c r="B13" s="336" t="s">
        <v>45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53" t="s">
        <v>89</v>
      </c>
      <c r="P13" s="53" t="s">
        <v>31</v>
      </c>
    </row>
    <row r="14" spans="2:16" ht="15" thickBot="1" thickTop="1">
      <c r="B14" s="61" t="s">
        <v>47</v>
      </c>
      <c r="C14" s="344" t="s">
        <v>142</v>
      </c>
      <c r="D14" s="345"/>
      <c r="E14" s="345"/>
      <c r="F14" s="345"/>
      <c r="G14" s="345"/>
      <c r="H14" s="345"/>
      <c r="I14" s="345"/>
      <c r="J14" s="345"/>
      <c r="K14" s="345"/>
      <c r="L14" s="345"/>
      <c r="M14" s="346"/>
      <c r="N14" s="75">
        <v>1</v>
      </c>
      <c r="O14" s="13"/>
      <c r="P14" s="19"/>
    </row>
    <row r="15" spans="2:16" ht="15" thickBot="1" thickTop="1">
      <c r="B15" s="61" t="s">
        <v>48</v>
      </c>
      <c r="C15" s="344" t="s">
        <v>143</v>
      </c>
      <c r="D15" s="345"/>
      <c r="E15" s="345"/>
      <c r="F15" s="345"/>
      <c r="G15" s="345"/>
      <c r="H15" s="345"/>
      <c r="I15" s="345"/>
      <c r="J15" s="345"/>
      <c r="K15" s="345"/>
      <c r="L15" s="345"/>
      <c r="M15" s="347"/>
      <c r="N15" s="75">
        <v>1</v>
      </c>
      <c r="O15" s="13"/>
      <c r="P15" s="19"/>
    </row>
    <row r="16" spans="2:16" ht="15" thickBot="1" thickTop="1">
      <c r="B16" s="61" t="s">
        <v>49</v>
      </c>
      <c r="C16" s="344" t="s">
        <v>144</v>
      </c>
      <c r="D16" s="345"/>
      <c r="E16" s="345"/>
      <c r="F16" s="345"/>
      <c r="G16" s="345"/>
      <c r="H16" s="345"/>
      <c r="I16" s="345"/>
      <c r="J16" s="345"/>
      <c r="K16" s="345"/>
      <c r="L16" s="345"/>
      <c r="M16" s="347"/>
      <c r="N16" s="75">
        <v>1</v>
      </c>
      <c r="O16" s="13"/>
      <c r="P16" s="19"/>
    </row>
    <row r="17" spans="2:17" ht="12.75" thickBot="1" thickTop="1">
      <c r="B17" s="334" t="s">
        <v>57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14"/>
    </row>
    <row r="18" spans="2:16" ht="18.75" thickBot="1" thickTop="1">
      <c r="B18" s="335" t="s">
        <v>23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4" t="s">
        <v>24</v>
      </c>
      <c r="P18" s="34">
        <v>0.3</v>
      </c>
    </row>
    <row r="19" spans="2:16" ht="12.75" thickBot="1" thickTop="1">
      <c r="B19" s="233" t="s">
        <v>342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51" t="s">
        <v>26</v>
      </c>
      <c r="P19" s="52">
        <v>0.25</v>
      </c>
    </row>
    <row r="20" spans="2:16" ht="36.75" thickBot="1" thickTop="1">
      <c r="B20" s="234" t="s">
        <v>10</v>
      </c>
      <c r="C20" s="234"/>
      <c r="D20" s="4" t="s">
        <v>194</v>
      </c>
      <c r="E20" s="4" t="s">
        <v>196</v>
      </c>
      <c r="F20" s="4" t="s">
        <v>195</v>
      </c>
      <c r="G20" s="158" t="s">
        <v>197</v>
      </c>
      <c r="H20" s="59" t="s">
        <v>2</v>
      </c>
      <c r="I20" s="59" t="s">
        <v>14</v>
      </c>
      <c r="J20" s="59" t="s">
        <v>9</v>
      </c>
      <c r="K20" s="59" t="s">
        <v>127</v>
      </c>
      <c r="L20" s="59" t="s">
        <v>63</v>
      </c>
      <c r="M20" s="59" t="s">
        <v>76</v>
      </c>
      <c r="N20" s="59" t="s">
        <v>27</v>
      </c>
      <c r="O20" s="59" t="s">
        <v>15</v>
      </c>
      <c r="P20" s="59" t="s">
        <v>22</v>
      </c>
    </row>
    <row r="21" spans="1:16" s="5" customFormat="1" ht="36.75" thickBot="1" thickTop="1">
      <c r="A21" s="207"/>
      <c r="B21" s="67" t="s">
        <v>69</v>
      </c>
      <c r="C21" s="18" t="s">
        <v>344</v>
      </c>
      <c r="D21" s="87">
        <v>0.875</v>
      </c>
      <c r="E21" s="87">
        <v>0.9669</v>
      </c>
      <c r="F21" s="87">
        <v>0.9763</v>
      </c>
      <c r="G21" s="13">
        <v>0.8</v>
      </c>
      <c r="H21" s="13">
        <v>0.1</v>
      </c>
      <c r="I21" s="13">
        <v>1</v>
      </c>
      <c r="J21" s="13">
        <v>0.5</v>
      </c>
      <c r="K21" s="128" t="s">
        <v>192</v>
      </c>
      <c r="L21" s="63" t="s">
        <v>353</v>
      </c>
      <c r="M21" s="87"/>
      <c r="N21" s="32">
        <f>IF($G21&gt;$I21,(IF(AND($M21=$I21,$M21=($G21-$H21)),125%,IF(AND($M21&lt;=($G21+$H21),$M21&gt;=($G21-$H21)),100%,IF($M21&gt;($G21+$H21),($G21+$H21)/$M21,IF(($M21&lt;($G21-$H21)),100%+ABS($M21-$G21)*25%/ABS($I21-$G21)))))),IF(AND($M21=$I21,$M21=($G21+$H21)),125%,IF(AND($M21&lt;=($G21+$H21),$M21&gt;=($G21-$H21)),100%,IF(AND($M21=$I21,$M21=($G21+$H21)),125%,IF($M21&lt;($G21-$H21),$M21/($G21-$H21),IF($M21&gt;($G21+$H21),100%+($M21-$G21)*25%/($I21-$G21)))))))</f>
        <v>0</v>
      </c>
      <c r="O21" s="64" t="str">
        <f>IF(N21&gt;1,"Superou",IF(N21=1,"Atingiu","Não atingiu"))</f>
        <v>Não atingiu</v>
      </c>
      <c r="P21" s="65">
        <f>N21-100%</f>
        <v>-1</v>
      </c>
    </row>
    <row r="22" spans="1:16" s="5" customFormat="1" ht="60.75" thickBot="1" thickTop="1">
      <c r="A22" s="207"/>
      <c r="B22" s="67" t="s">
        <v>128</v>
      </c>
      <c r="C22" s="18" t="s">
        <v>345</v>
      </c>
      <c r="D22" s="87">
        <v>0.9006</v>
      </c>
      <c r="E22" s="87">
        <v>0.9158</v>
      </c>
      <c r="F22" s="87">
        <v>1</v>
      </c>
      <c r="G22" s="13">
        <v>0.9</v>
      </c>
      <c r="H22" s="13">
        <v>0.05</v>
      </c>
      <c r="I22" s="13">
        <v>1</v>
      </c>
      <c r="J22" s="13">
        <v>0.5</v>
      </c>
      <c r="K22" s="128" t="s">
        <v>192</v>
      </c>
      <c r="L22" s="63" t="s">
        <v>354</v>
      </c>
      <c r="M22" s="87"/>
      <c r="N22" s="32">
        <f>IF($G22&gt;$I22,(IF(AND($M22=$I22,$M22=($G22-$H22)),125%,IF(AND($M22&lt;=($G22+$H22),$M22&gt;=($G22-$H22)),100%,IF($M22&gt;($G22+$H22),($G22+$H22)/$M22,IF(($M22&lt;($G22-$H22)),100%+ABS($M22-$G22)*25%/ABS($I22-$G22)))))),IF(AND($M22=$I22,$M22=($G22+$H22)),125%,IF(AND($M22&lt;=($G22+$H22),$M22&gt;=($G22-$H22)),100%,IF(AND($M22=$I22,$M22=($G22+$H22)),125%,IF($M22&lt;($G22-$H22),$M22/($G22-$H22),IF($M22&gt;($G22+$H22),100%+($M22-$G22)*25%/($I22-$G22)))))))</f>
        <v>0</v>
      </c>
      <c r="O22" s="64" t="str">
        <f>IF(N22&gt;1,"Superou",IF(N22=1,"Atingiu","Não atingiu"))</f>
        <v>Não atingiu</v>
      </c>
      <c r="P22" s="65">
        <f>N22-100%</f>
        <v>-1</v>
      </c>
    </row>
    <row r="23" spans="1:16" s="5" customFormat="1" ht="12.75" thickBot="1" thickTop="1">
      <c r="A23" s="207"/>
      <c r="B23" s="235" t="s">
        <v>50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48">
        <f>J21*N21+J22*N22</f>
        <v>0</v>
      </c>
    </row>
    <row r="24" spans="1:16" s="5" customFormat="1" ht="12.75" thickBot="1" thickTop="1">
      <c r="A24" s="207"/>
      <c r="B24" s="233" t="s">
        <v>343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51" t="s">
        <v>26</v>
      </c>
      <c r="P24" s="52">
        <v>0.25</v>
      </c>
    </row>
    <row r="25" spans="1:16" s="5" customFormat="1" ht="36.75" thickBot="1" thickTop="1">
      <c r="A25" s="207"/>
      <c r="B25" s="234" t="s">
        <v>10</v>
      </c>
      <c r="C25" s="234"/>
      <c r="D25" s="4" t="s">
        <v>194</v>
      </c>
      <c r="E25" s="4" t="s">
        <v>196</v>
      </c>
      <c r="F25" s="4" t="s">
        <v>195</v>
      </c>
      <c r="G25" s="158" t="s">
        <v>197</v>
      </c>
      <c r="H25" s="59" t="s">
        <v>2</v>
      </c>
      <c r="I25" s="59" t="s">
        <v>14</v>
      </c>
      <c r="J25" s="59" t="s">
        <v>9</v>
      </c>
      <c r="K25" s="59" t="s">
        <v>127</v>
      </c>
      <c r="L25" s="59" t="s">
        <v>63</v>
      </c>
      <c r="M25" s="59" t="s">
        <v>76</v>
      </c>
      <c r="N25" s="59" t="s">
        <v>27</v>
      </c>
      <c r="O25" s="59" t="s">
        <v>15</v>
      </c>
      <c r="P25" s="59" t="s">
        <v>22</v>
      </c>
    </row>
    <row r="26" spans="1:16" s="5" customFormat="1" ht="36.75" thickBot="1" thickTop="1">
      <c r="A26" s="207"/>
      <c r="B26" s="16" t="s">
        <v>68</v>
      </c>
      <c r="C26" s="18" t="s">
        <v>344</v>
      </c>
      <c r="D26" s="87">
        <v>0.9375</v>
      </c>
      <c r="E26" s="87">
        <v>1</v>
      </c>
      <c r="F26" s="87">
        <v>0.9705</v>
      </c>
      <c r="G26" s="13">
        <v>0.9</v>
      </c>
      <c r="H26" s="13">
        <v>0.05</v>
      </c>
      <c r="I26" s="13">
        <v>1</v>
      </c>
      <c r="J26" s="13">
        <v>0.5</v>
      </c>
      <c r="K26" s="128" t="s">
        <v>192</v>
      </c>
      <c r="L26" s="63" t="s">
        <v>353</v>
      </c>
      <c r="M26" s="87"/>
      <c r="N26" s="32">
        <f>IF($G26&gt;$I26,(IF(AND($M26=$I26,$M26=($G26-$H26)),125%,IF(AND($M26&lt;=($G26+$H26),$M26&gt;=($G26-$H26)),100%,IF($M26&gt;($G26+$H26),($G26+$H26)/$M26,IF(($M26&lt;($G26-$H26)),100%+ABS($M26-$G26)*25%/ABS($I26-$G26)))))),IF(AND($M26=$I26,$M26=($G26+$H26)),125%,IF(AND($M26&lt;=($G26+$H26),$M26&gt;=($G26-$H26)),100%,IF(AND($M26=$I26,$M26=($G26+$H26)),125%,IF($M26&lt;($G26-$H26),$M26/($G26-$H26),IF($M26&gt;($G26+$H26),100%+($M26-$G26)*25%/($I26-$G26)))))))</f>
        <v>0</v>
      </c>
      <c r="O26" s="64" t="str">
        <f>IF(N26&gt;1,"Superou",IF(N26=1,"Atingiu","Não atingiu"))</f>
        <v>Não atingiu</v>
      </c>
      <c r="P26" s="65">
        <f>N26-100%</f>
        <v>-1</v>
      </c>
    </row>
    <row r="27" spans="1:16" s="5" customFormat="1" ht="60.75" thickBot="1" thickTop="1">
      <c r="A27" s="207"/>
      <c r="B27" s="16" t="s">
        <v>70</v>
      </c>
      <c r="C27" s="18" t="s">
        <v>345</v>
      </c>
      <c r="D27" s="87">
        <v>0.9645</v>
      </c>
      <c r="E27" s="87">
        <v>0.9961</v>
      </c>
      <c r="F27" s="87">
        <v>1</v>
      </c>
      <c r="G27" s="13">
        <v>0.9</v>
      </c>
      <c r="H27" s="13">
        <v>0.05</v>
      </c>
      <c r="I27" s="13">
        <v>1</v>
      </c>
      <c r="J27" s="13">
        <v>0.5</v>
      </c>
      <c r="K27" s="128" t="s">
        <v>192</v>
      </c>
      <c r="L27" s="63" t="s">
        <v>354</v>
      </c>
      <c r="M27" s="87"/>
      <c r="N27" s="32">
        <f>IF($G27&gt;$I27,(IF(AND($M27=$I27,$M27=($G27-$H27)),125%,IF(AND($M27&lt;=($G27+$H27),$M27&gt;=($G27-$H27)),100%,IF($M27&gt;($G27+$H27),($G27+$H27)/$M27,IF(($M27&lt;($G27-$H27)),100%+ABS($M27-$G27)*25%/ABS($I27-$G27)))))),IF(AND($M27=$I27,$M27=($G27+$H27)),125%,IF(AND($M27&lt;=($G27+$H27),$M27&gt;=($G27-$H27)),100%,IF(AND($M27=$I27,$M27=($G27+$H27)),125%,IF($M27&lt;($G27-$H27),$M27/($G27-$H27),IF($M27&gt;($G27+$H27),100%+($M27-$G27)*25%/($I27-$G27)))))))</f>
        <v>0</v>
      </c>
      <c r="O27" s="64" t="str">
        <f>IF(N27&gt;1,"Superou",IF(N27=1,"Atingiu","Não atingiu"))</f>
        <v>Não atingiu</v>
      </c>
      <c r="P27" s="65">
        <f>N27-100%</f>
        <v>-1</v>
      </c>
    </row>
    <row r="28" spans="1:16" s="5" customFormat="1" ht="12.75" thickBot="1" thickTop="1">
      <c r="A28" s="207"/>
      <c r="B28" s="235" t="s">
        <v>51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48">
        <f>J26*N26+J27*N27</f>
        <v>0</v>
      </c>
    </row>
    <row r="29" spans="1:16" s="5" customFormat="1" ht="12.75" thickBot="1" thickTop="1">
      <c r="A29" s="207"/>
      <c r="B29" s="233" t="s">
        <v>312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51" t="s">
        <v>26</v>
      </c>
      <c r="P29" s="52">
        <v>0.25</v>
      </c>
    </row>
    <row r="30" spans="1:16" s="5" customFormat="1" ht="36.75" thickBot="1" thickTop="1">
      <c r="A30" s="207"/>
      <c r="B30" s="234" t="s">
        <v>10</v>
      </c>
      <c r="C30" s="234"/>
      <c r="D30" s="4" t="s">
        <v>194</v>
      </c>
      <c r="E30" s="4" t="s">
        <v>196</v>
      </c>
      <c r="F30" s="4" t="s">
        <v>195</v>
      </c>
      <c r="G30" s="223" t="s">
        <v>197</v>
      </c>
      <c r="H30" s="223" t="s">
        <v>2</v>
      </c>
      <c r="I30" s="223" t="s">
        <v>14</v>
      </c>
      <c r="J30" s="223" t="s">
        <v>9</v>
      </c>
      <c r="K30" s="223" t="s">
        <v>127</v>
      </c>
      <c r="L30" s="223" t="s">
        <v>63</v>
      </c>
      <c r="M30" s="223" t="s">
        <v>76</v>
      </c>
      <c r="N30" s="223" t="s">
        <v>27</v>
      </c>
      <c r="O30" s="223" t="s">
        <v>15</v>
      </c>
      <c r="P30" s="223" t="s">
        <v>22</v>
      </c>
    </row>
    <row r="31" spans="1:16" s="5" customFormat="1" ht="48.75" thickBot="1" thickTop="1">
      <c r="A31" s="207"/>
      <c r="B31" s="67" t="s">
        <v>71</v>
      </c>
      <c r="C31" s="18" t="s">
        <v>313</v>
      </c>
      <c r="D31" s="87" t="s">
        <v>145</v>
      </c>
      <c r="E31" s="87" t="s">
        <v>145</v>
      </c>
      <c r="F31" s="87" t="s">
        <v>145</v>
      </c>
      <c r="G31" s="13">
        <v>0.9</v>
      </c>
      <c r="H31" s="13">
        <v>0.05</v>
      </c>
      <c r="I31" s="13">
        <v>1</v>
      </c>
      <c r="J31" s="13">
        <v>1</v>
      </c>
      <c r="K31" s="128" t="s">
        <v>339</v>
      </c>
      <c r="L31" s="63" t="s">
        <v>314</v>
      </c>
      <c r="M31" s="87"/>
      <c r="N31" s="32">
        <f>IF($G31&gt;$I31,(IF(AND($M31=$I31,$M31=($G31-$H31)),125%,IF(AND($M31&lt;=($G31+$H31),$M31&gt;=($G31-$H31)),100%,IF($M31&gt;($G31+$H31),($G31+$H31)/$M31,IF(($M31&lt;($G31-$H31)),100%+ABS($M31-$G31)*25%/ABS($I31-$G31)))))),IF(AND($M31=$I31,$M31=($G31+$H31)),125%,IF(AND($M31&lt;=($G31+$H31),$M31&gt;=($G31-$H31)),100%,IF(AND($M31=$I31,$M31=($G31+$H31)),125%,IF($M31&lt;($G31-$H31),$M31/($G31-$H31),IF($M31&gt;($G31+$H31),100%+($M31-$G31)*25%/($I31-$G31)))))))</f>
        <v>0</v>
      </c>
      <c r="O31" s="64" t="str">
        <f>IF(N31&gt;1,"Superou",IF(N31=1,"Atingiu","Não atingiu"))</f>
        <v>Não atingiu</v>
      </c>
      <c r="P31" s="65">
        <f>N31-100%</f>
        <v>-1</v>
      </c>
    </row>
    <row r="32" spans="1:16" s="5" customFormat="1" ht="12.75" thickBot="1" thickTop="1">
      <c r="A32" s="207"/>
      <c r="B32" s="235" t="s">
        <v>52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48">
        <f>J31*N31</f>
        <v>0</v>
      </c>
    </row>
    <row r="33" spans="1:16" s="5" customFormat="1" ht="12.75" thickBot="1" thickTop="1">
      <c r="A33" s="207"/>
      <c r="B33" s="233" t="s">
        <v>315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51" t="s">
        <v>26</v>
      </c>
      <c r="P33" s="52">
        <v>0.25</v>
      </c>
    </row>
    <row r="34" spans="1:16" s="5" customFormat="1" ht="36.75" thickBot="1" thickTop="1">
      <c r="A34" s="207"/>
      <c r="B34" s="234" t="s">
        <v>10</v>
      </c>
      <c r="C34" s="234"/>
      <c r="D34" s="4" t="s">
        <v>194</v>
      </c>
      <c r="E34" s="4" t="s">
        <v>196</v>
      </c>
      <c r="F34" s="4" t="s">
        <v>195</v>
      </c>
      <c r="G34" s="158" t="s">
        <v>197</v>
      </c>
      <c r="H34" s="59" t="s">
        <v>2</v>
      </c>
      <c r="I34" s="59" t="s">
        <v>14</v>
      </c>
      <c r="J34" s="59" t="s">
        <v>9</v>
      </c>
      <c r="K34" s="59" t="s">
        <v>127</v>
      </c>
      <c r="L34" s="59" t="s">
        <v>63</v>
      </c>
      <c r="M34" s="59" t="s">
        <v>76</v>
      </c>
      <c r="N34" s="59" t="s">
        <v>27</v>
      </c>
      <c r="O34" s="59" t="s">
        <v>15</v>
      </c>
      <c r="P34" s="59" t="s">
        <v>22</v>
      </c>
    </row>
    <row r="35" spans="1:16" s="5" customFormat="1" ht="60.75" thickBot="1" thickTop="1">
      <c r="A35" s="207"/>
      <c r="B35" s="67" t="s">
        <v>133</v>
      </c>
      <c r="C35" s="18" t="s">
        <v>153</v>
      </c>
      <c r="D35" s="87">
        <v>0.8857</v>
      </c>
      <c r="E35" s="87">
        <v>0.9976</v>
      </c>
      <c r="F35" s="87">
        <v>0.54</v>
      </c>
      <c r="G35" s="13">
        <v>0.9</v>
      </c>
      <c r="H35" s="13">
        <v>0.05</v>
      </c>
      <c r="I35" s="13">
        <v>1</v>
      </c>
      <c r="J35" s="13">
        <v>1</v>
      </c>
      <c r="K35" s="128" t="s">
        <v>193</v>
      </c>
      <c r="L35" s="63" t="s">
        <v>234</v>
      </c>
      <c r="M35" s="87"/>
      <c r="N35" s="32">
        <f>IF($G35&gt;$I35,(IF(AND($M35=$I35,$M35=($G35-$H35)),125%,IF(AND($M35&lt;=($G35+$H35),$M35&gt;=($G35-$H35)),100%,IF($M35&gt;($G35+$H35),($G35+$H35)/$M35,IF(($M35&lt;($G35-$H35)),100%+ABS($M35-$G35)*25%/ABS($I35-$G35)))))),IF(AND($M35=$I35,$M35=($G35+$H35)),125%,IF(AND($M35&lt;=($G35+$H35),$M35&gt;=($G35-$H35)),100%,IF(AND($M35=$I35,$M35=($G35+$H35)),125%,IF($M35&lt;($G35-$H35),$M35/($G35-$H35),IF($M35&gt;($G35+$H35),100%+($M35-$G35)*25%/($I35-$G35)))))))</f>
        <v>0</v>
      </c>
      <c r="O35" s="64" t="str">
        <f>IF(N35&gt;1,"Superou",IF(N35=1,"Atingiu","Não atingiu"))</f>
        <v>Não atingiu</v>
      </c>
      <c r="P35" s="65">
        <f>N35-100%</f>
        <v>-1</v>
      </c>
    </row>
    <row r="36" spans="1:16" s="5" customFormat="1" ht="12.75" thickBot="1" thickTop="1">
      <c r="A36" s="207"/>
      <c r="B36" s="235" t="s">
        <v>148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48">
        <f>J35*N35</f>
        <v>0</v>
      </c>
    </row>
    <row r="37" spans="2:16" ht="18.75" thickBot="1" thickTop="1">
      <c r="B37" s="264" t="s">
        <v>25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35" t="s">
        <v>24</v>
      </c>
      <c r="P37" s="34">
        <v>0.5</v>
      </c>
    </row>
    <row r="38" spans="1:16" s="5" customFormat="1" ht="12.75" thickBot="1" thickTop="1">
      <c r="A38" s="207"/>
      <c r="B38" s="233" t="s">
        <v>346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51" t="s">
        <v>26</v>
      </c>
      <c r="P38" s="52">
        <v>0.1</v>
      </c>
    </row>
    <row r="39" spans="1:16" s="5" customFormat="1" ht="36.75" thickBot="1" thickTop="1">
      <c r="A39" s="207"/>
      <c r="B39" s="234" t="s">
        <v>10</v>
      </c>
      <c r="C39" s="234"/>
      <c r="D39" s="4" t="s">
        <v>194</v>
      </c>
      <c r="E39" s="4" t="s">
        <v>196</v>
      </c>
      <c r="F39" s="4" t="s">
        <v>195</v>
      </c>
      <c r="G39" s="227" t="s">
        <v>197</v>
      </c>
      <c r="H39" s="227" t="s">
        <v>2</v>
      </c>
      <c r="I39" s="227" t="s">
        <v>14</v>
      </c>
      <c r="J39" s="227" t="s">
        <v>9</v>
      </c>
      <c r="K39" s="227" t="s">
        <v>127</v>
      </c>
      <c r="L39" s="227" t="s">
        <v>63</v>
      </c>
      <c r="M39" s="227" t="s">
        <v>76</v>
      </c>
      <c r="N39" s="227" t="s">
        <v>27</v>
      </c>
      <c r="O39" s="227" t="s">
        <v>15</v>
      </c>
      <c r="P39" s="227" t="s">
        <v>22</v>
      </c>
    </row>
    <row r="40" spans="1:16" s="5" customFormat="1" ht="36.75" thickBot="1" thickTop="1">
      <c r="A40" s="207"/>
      <c r="B40" s="67" t="s">
        <v>136</v>
      </c>
      <c r="C40" s="18" t="s">
        <v>311</v>
      </c>
      <c r="D40" s="87" t="s">
        <v>155</v>
      </c>
      <c r="E40" s="87" t="s">
        <v>155</v>
      </c>
      <c r="F40" s="87" t="s">
        <v>155</v>
      </c>
      <c r="G40" s="13">
        <v>0.02</v>
      </c>
      <c r="H40" s="13">
        <v>0.01</v>
      </c>
      <c r="I40" s="13">
        <v>0.05</v>
      </c>
      <c r="J40" s="13">
        <v>0.5</v>
      </c>
      <c r="K40" s="128" t="s">
        <v>192</v>
      </c>
      <c r="L40" s="63" t="s">
        <v>340</v>
      </c>
      <c r="M40" s="87"/>
      <c r="N40" s="32">
        <f>IF($G40&gt;$I40,(IF(AND($M40=$I40,$M40=($G40-$H40)),125%,IF(AND($M40&lt;=($G40+$H40),$M40&gt;=($G40-$H40)),100%,IF($M40&gt;($G40+$H40),($G40+$H40)/$M40,IF(($M40&lt;($G40-$H40)),100%+ABS($M40-$G40)*25%/ABS($I40-$G40)))))),IF(AND($M40=$I40,$M40=($G40+$H40)),125%,IF(AND($M40&lt;=($G40+$H40),$M40&gt;=($G40-$H40)),100%,IF(AND($M40=$I40,$M40=($G40+$H40)),125%,IF($M40&lt;($G40-$H40),$M40/($G40-$H40),IF($M40&gt;($G40+$H40),100%+($M40-$G40)*25%/($I40-$G40)))))))</f>
        <v>0</v>
      </c>
      <c r="O40" s="64" t="str">
        <f>IF(N40&gt;1,"Superou",IF(N40=1,"Atingiu","Não atingiu"))</f>
        <v>Não atingiu</v>
      </c>
      <c r="P40" s="65">
        <f>N40-100%</f>
        <v>-1</v>
      </c>
    </row>
    <row r="41" spans="1:16" s="5" customFormat="1" ht="36.75" thickBot="1" thickTop="1">
      <c r="A41" s="207"/>
      <c r="B41" s="67" t="s">
        <v>72</v>
      </c>
      <c r="C41" s="18" t="s">
        <v>310</v>
      </c>
      <c r="D41" s="87" t="s">
        <v>155</v>
      </c>
      <c r="E41" s="87" t="s">
        <v>155</v>
      </c>
      <c r="F41" s="87" t="s">
        <v>155</v>
      </c>
      <c r="G41" s="13">
        <v>0.02</v>
      </c>
      <c r="H41" s="13">
        <v>0.01</v>
      </c>
      <c r="I41" s="13">
        <v>0.05</v>
      </c>
      <c r="J41" s="13">
        <v>0.5</v>
      </c>
      <c r="K41" s="128" t="s">
        <v>192</v>
      </c>
      <c r="L41" s="63" t="s">
        <v>341</v>
      </c>
      <c r="M41" s="87"/>
      <c r="N41" s="32">
        <f>IF($G41&gt;$I41,(IF(AND($M41=$I41,$M41=($G41-$H41)),125%,IF(AND($M41&lt;=($G41+$H41),$M41&gt;=($G41-$H41)),100%,IF($M41&gt;($G41+$H41),($G41+$H41)/$M41,IF(($M41&lt;($G41-$H41)),100%+ABS($M41-$G41)*25%/ABS($I41-$G41)))))),IF(AND($M41=$I41,$M41=($G41+$H41)),125%,IF(AND($M41&lt;=($G41+$H41),$M41&gt;=($G41-$H41)),100%,IF(AND($M41=$I41,$M41=($G41+$H41)),125%,IF($M41&lt;($G41-$H41),$M41/($G41-$H41),IF($M41&gt;($G41+$H41),100%+($M41-$G41)*25%/($I41-$G41)))))))</f>
        <v>0</v>
      </c>
      <c r="O41" s="64" t="str">
        <f>IF(N41&gt;1,"Superou",IF(N41=1,"Atingiu","Não atingiu"))</f>
        <v>Não atingiu</v>
      </c>
      <c r="P41" s="65">
        <f>N41-100%</f>
        <v>-1</v>
      </c>
    </row>
    <row r="42" spans="1:16" s="5" customFormat="1" ht="12.75" thickBot="1" thickTop="1">
      <c r="A42" s="207"/>
      <c r="B42" s="235" t="s">
        <v>290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48">
        <f>J40*N40+J41*N41</f>
        <v>0</v>
      </c>
    </row>
    <row r="43" spans="2:16" ht="12.75" thickBot="1" thickTop="1">
      <c r="B43" s="233" t="s">
        <v>347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51" t="s">
        <v>26</v>
      </c>
      <c r="P43" s="52">
        <v>0.3</v>
      </c>
    </row>
    <row r="44" spans="2:16" ht="36.75" thickBot="1" thickTop="1">
      <c r="B44" s="234" t="s">
        <v>10</v>
      </c>
      <c r="C44" s="234"/>
      <c r="D44" s="4" t="s">
        <v>194</v>
      </c>
      <c r="E44" s="4" t="s">
        <v>196</v>
      </c>
      <c r="F44" s="4" t="s">
        <v>195</v>
      </c>
      <c r="G44" s="211" t="s">
        <v>197</v>
      </c>
      <c r="H44" s="211" t="s">
        <v>2</v>
      </c>
      <c r="I44" s="211" t="s">
        <v>14</v>
      </c>
      <c r="J44" s="211" t="s">
        <v>9</v>
      </c>
      <c r="K44" s="211" t="s">
        <v>127</v>
      </c>
      <c r="L44" s="211" t="s">
        <v>63</v>
      </c>
      <c r="M44" s="211" t="s">
        <v>76</v>
      </c>
      <c r="N44" s="211" t="s">
        <v>27</v>
      </c>
      <c r="O44" s="211" t="s">
        <v>15</v>
      </c>
      <c r="P44" s="211" t="s">
        <v>22</v>
      </c>
    </row>
    <row r="45" spans="1:16" s="5" customFormat="1" ht="60.75" thickBot="1" thickTop="1">
      <c r="A45" s="207"/>
      <c r="B45" s="67" t="s">
        <v>137</v>
      </c>
      <c r="C45" s="18" t="s">
        <v>316</v>
      </c>
      <c r="D45" s="87" t="s">
        <v>155</v>
      </c>
      <c r="E45" s="87" t="s">
        <v>155</v>
      </c>
      <c r="F45" s="87" t="s">
        <v>155</v>
      </c>
      <c r="G45" s="66">
        <v>0.9</v>
      </c>
      <c r="H45" s="66">
        <v>0.05</v>
      </c>
      <c r="I45" s="80">
        <v>1</v>
      </c>
      <c r="J45" s="66">
        <v>1</v>
      </c>
      <c r="K45" s="20" t="s">
        <v>318</v>
      </c>
      <c r="L45" s="63" t="s">
        <v>317</v>
      </c>
      <c r="M45" s="87"/>
      <c r="N45" s="32">
        <f>IF($G45&gt;$I45,(IF(AND($M45=$I45,$M45=($G45-$H45)),125%,IF(AND($M45&lt;=($G45+$H45),$M45&gt;=($G45-$H45)),100%,IF($M45&gt;($G45+$H45),($G45+$H45)/$M45,IF(($M45&lt;($G45-$H45)),100%+ABS($M45-$G45)*25%/ABS($I45-$G45)))))),IF(AND($M45=$I45,$M45=($G45+$H45)),125%,IF(AND($M45&lt;=($G45+$H45),$M45&gt;=($G45-$H45)),100%,IF(AND($M45=$I45,$M45=($G45+$H45)),125%,IF($M45&lt;($G45-$H45),$M45/($G45-$H45),IF($M45&gt;($G45+$H45),100%+($M45-$G45)*25%/($I45-$G45)))))))</f>
        <v>0</v>
      </c>
      <c r="O45" s="64" t="str">
        <f>IF(N45&gt;1,"Superou",IF(N45=1,"Atingiu","Não atingiu"))</f>
        <v>Não atingiu</v>
      </c>
      <c r="P45" s="65">
        <f>N45-100%</f>
        <v>-1</v>
      </c>
    </row>
    <row r="46" spans="1:16" s="5" customFormat="1" ht="12.75" thickBot="1" thickTop="1">
      <c r="A46" s="207"/>
      <c r="B46" s="235" t="s">
        <v>53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48">
        <f>J45*N45</f>
        <v>0</v>
      </c>
    </row>
    <row r="47" spans="2:16" ht="12.75" thickBot="1" thickTop="1">
      <c r="B47" s="233" t="s">
        <v>348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51" t="s">
        <v>26</v>
      </c>
      <c r="P47" s="52">
        <v>0.3</v>
      </c>
    </row>
    <row r="48" spans="2:16" ht="36.75" thickBot="1" thickTop="1">
      <c r="B48" s="234" t="s">
        <v>10</v>
      </c>
      <c r="C48" s="234"/>
      <c r="D48" s="4" t="s">
        <v>194</v>
      </c>
      <c r="E48" s="4" t="s">
        <v>196</v>
      </c>
      <c r="F48" s="4" t="s">
        <v>195</v>
      </c>
      <c r="G48" s="211" t="s">
        <v>197</v>
      </c>
      <c r="H48" s="211" t="s">
        <v>2</v>
      </c>
      <c r="I48" s="211" t="s">
        <v>14</v>
      </c>
      <c r="J48" s="211" t="s">
        <v>9</v>
      </c>
      <c r="K48" s="211" t="s">
        <v>127</v>
      </c>
      <c r="L48" s="211" t="s">
        <v>63</v>
      </c>
      <c r="M48" s="211" t="s">
        <v>76</v>
      </c>
      <c r="N48" s="211" t="s">
        <v>27</v>
      </c>
      <c r="O48" s="211" t="s">
        <v>15</v>
      </c>
      <c r="P48" s="211" t="s">
        <v>22</v>
      </c>
    </row>
    <row r="49" spans="1:16" s="5" customFormat="1" ht="72.75" thickBot="1" thickTop="1">
      <c r="A49" s="207"/>
      <c r="B49" s="67" t="s">
        <v>138</v>
      </c>
      <c r="C49" s="18" t="s">
        <v>284</v>
      </c>
      <c r="D49" s="87" t="s">
        <v>155</v>
      </c>
      <c r="E49" s="87" t="s">
        <v>155</v>
      </c>
      <c r="F49" s="87" t="s">
        <v>155</v>
      </c>
      <c r="G49" s="87">
        <v>0.8</v>
      </c>
      <c r="H49" s="87">
        <v>0.05</v>
      </c>
      <c r="I49" s="87">
        <v>1</v>
      </c>
      <c r="J49" s="13">
        <v>0.5</v>
      </c>
      <c r="K49" s="224" t="s">
        <v>318</v>
      </c>
      <c r="L49" s="63" t="s">
        <v>338</v>
      </c>
      <c r="M49" s="87"/>
      <c r="N49" s="32">
        <f>IF($G49&gt;$I49,(IF(AND($M49=$I49,$M49=($G49-$H49)),125%,IF(AND($M49&lt;=($G49+$H49),$M49&gt;=($G49-$H49)),100%,IF($M49&gt;($G49+$H49),($G49+$H49)/$M49,IF(($M49&lt;($G49-$H49)),100%+ABS($M49-$G49)*25%/ABS($I49-$G49)))))),IF(AND($M49=$I49,$M49=($G49+$H49)),125%,IF(AND($M49&lt;=($G49+$H49),$M49&gt;=($G49-$H49)),100%,IF(AND($M49=$I49,$M49=($G49+$H49)),125%,IF($M49&lt;($G49-$H49),$M49/($G49-$H49),IF($M49&gt;($G49+$H49),100%+($M49-$G49)*25%/($I49-$G49)))))))</f>
        <v>0</v>
      </c>
      <c r="O49" s="64" t="str">
        <f>IF(N49&gt;1,"Superou",IF(N49=1,"Atingiu","Não atingiu"))</f>
        <v>Não atingiu</v>
      </c>
      <c r="P49" s="65">
        <f>N49-100%</f>
        <v>-1</v>
      </c>
    </row>
    <row r="50" spans="1:16" s="5" customFormat="1" ht="48.75" thickBot="1" thickTop="1">
      <c r="A50" s="207"/>
      <c r="B50" s="67" t="s">
        <v>146</v>
      </c>
      <c r="C50" s="18" t="s">
        <v>285</v>
      </c>
      <c r="D50" s="87" t="s">
        <v>155</v>
      </c>
      <c r="E50" s="87" t="s">
        <v>155</v>
      </c>
      <c r="F50" s="87" t="s">
        <v>155</v>
      </c>
      <c r="G50" s="68">
        <v>4</v>
      </c>
      <c r="H50" s="68">
        <v>1</v>
      </c>
      <c r="I50" s="68">
        <v>7</v>
      </c>
      <c r="J50" s="13">
        <v>0.5</v>
      </c>
      <c r="K50" s="128" t="s">
        <v>318</v>
      </c>
      <c r="L50" s="63" t="s">
        <v>286</v>
      </c>
      <c r="M50" s="87"/>
      <c r="N50" s="32">
        <f>IF($G50&gt;$I50,(IF(AND($M50=$I50,$M50=($G50-$H50)),125%,IF(AND($M50&lt;=($G50+$H50),$M50&gt;=($G50-$H50)),100%,IF($M50&gt;($G50+$H50),($G50+$H50)/$M50,IF(($M50&lt;($G50-$H50)),100%+ABS($M50-$G50)*25%/ABS($I50-$G50)))))),IF(AND($M50=$I50,$M50=($G50+$H50)),125%,IF(AND($M50&lt;=($G50+$H50),$M50&gt;=($G50-$H50)),100%,IF(AND($M50=$I50,$M50=($G50+$H50)),125%,IF($M50&lt;($G50-$H50),$M50/($G50-$H50),IF($M50&gt;($G50+$H50),100%+($M50-$G50)*25%/($I50-$G50)))))))</f>
        <v>0</v>
      </c>
      <c r="O50" s="64" t="str">
        <f>IF(N50&gt;1,"Superou",IF(N50=1,"Atingiu","Não atingiu"))</f>
        <v>Não atingiu</v>
      </c>
      <c r="P50" s="65">
        <f>N50-100%</f>
        <v>-1</v>
      </c>
    </row>
    <row r="51" spans="1:16" s="5" customFormat="1" ht="12.75" thickBot="1" thickTop="1">
      <c r="A51" s="207"/>
      <c r="B51" s="235" t="s">
        <v>55</v>
      </c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48">
        <f>J49*N49+J50*N50</f>
        <v>0</v>
      </c>
    </row>
    <row r="52" spans="2:16" ht="12.75" thickBot="1" thickTop="1">
      <c r="B52" s="233" t="s">
        <v>349</v>
      </c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51" t="s">
        <v>26</v>
      </c>
      <c r="P52" s="52">
        <v>0.3</v>
      </c>
    </row>
    <row r="53" spans="2:16" ht="36.75" thickBot="1" thickTop="1">
      <c r="B53" s="234" t="s">
        <v>10</v>
      </c>
      <c r="C53" s="234"/>
      <c r="D53" s="4" t="s">
        <v>194</v>
      </c>
      <c r="E53" s="4" t="s">
        <v>196</v>
      </c>
      <c r="F53" s="4" t="s">
        <v>195</v>
      </c>
      <c r="G53" s="211" t="s">
        <v>197</v>
      </c>
      <c r="H53" s="211" t="s">
        <v>2</v>
      </c>
      <c r="I53" s="211" t="s">
        <v>14</v>
      </c>
      <c r="J53" s="211" t="s">
        <v>9</v>
      </c>
      <c r="K53" s="211" t="s">
        <v>127</v>
      </c>
      <c r="L53" s="211" t="s">
        <v>63</v>
      </c>
      <c r="M53" s="211" t="s">
        <v>76</v>
      </c>
      <c r="N53" s="211" t="s">
        <v>27</v>
      </c>
      <c r="O53" s="211" t="s">
        <v>15</v>
      </c>
      <c r="P53" s="211" t="s">
        <v>22</v>
      </c>
    </row>
    <row r="54" spans="1:16" s="5" customFormat="1" ht="48.75" thickBot="1" thickTop="1">
      <c r="A54" s="207"/>
      <c r="B54" s="67" t="s">
        <v>287</v>
      </c>
      <c r="C54" s="18" t="s">
        <v>320</v>
      </c>
      <c r="D54" s="87" t="s">
        <v>155</v>
      </c>
      <c r="E54" s="87" t="s">
        <v>155</v>
      </c>
      <c r="F54" s="87" t="s">
        <v>155</v>
      </c>
      <c r="G54" s="225">
        <v>3</v>
      </c>
      <c r="H54" s="226">
        <v>0</v>
      </c>
      <c r="I54" s="225">
        <v>4</v>
      </c>
      <c r="J54" s="66">
        <v>1</v>
      </c>
      <c r="K54" s="20" t="s">
        <v>318</v>
      </c>
      <c r="L54" s="63" t="s">
        <v>319</v>
      </c>
      <c r="M54" s="212"/>
      <c r="N54" s="32">
        <f>IF($G54&gt;$I54,(IF(AND($M54=$I54,$M54=($G54-$H54)),125%,IF(AND($M54&lt;=($G54+$H54),$M54&gt;=($G54-$H54)),100%,IF($M54&gt;($G54+$H54),($G54+$H54)/$M54,IF(($M54&lt;($G54-$H54)),100%+ABS($M54-$G54)*25%/ABS($I54-$G54)))))),IF(AND($M54=$I54,$M54=($G54+$H54)),125%,IF(AND($M54&lt;=($G54+$H54),$M54&gt;=($G54-$H54)),100%,IF(AND($M54=$I54,$M54=($G54+$H54)),125%,IF($M54&lt;($G54-$H54),$M54/($G54-$H54),IF($M54&gt;($G54+$H54),100%+($M54-$G54)*25%/($I54-$G54)))))))</f>
        <v>0</v>
      </c>
      <c r="O54" s="64" t="str">
        <f>IF(N54&gt;1,"Superou",IF(N54=1,"Atingiu","Não atingiu"))</f>
        <v>Não atingiu</v>
      </c>
      <c r="P54" s="65">
        <f>N54-100%</f>
        <v>-1</v>
      </c>
    </row>
    <row r="55" spans="1:16" s="5" customFormat="1" ht="12.75" thickBot="1" thickTop="1">
      <c r="A55" s="207"/>
      <c r="B55" s="235" t="s">
        <v>113</v>
      </c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48">
        <f>J54*N54</f>
        <v>0</v>
      </c>
    </row>
    <row r="56" spans="1:16" s="5" customFormat="1" ht="18.75" thickBot="1" thickTop="1">
      <c r="A56" s="207"/>
      <c r="B56" s="264" t="s">
        <v>11</v>
      </c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35" t="s">
        <v>26</v>
      </c>
      <c r="P56" s="34">
        <v>0.2</v>
      </c>
    </row>
    <row r="57" spans="2:16" ht="12.75" thickBot="1" thickTop="1">
      <c r="B57" s="233" t="s">
        <v>350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51" t="s">
        <v>26</v>
      </c>
      <c r="P57" s="52">
        <v>0.6</v>
      </c>
    </row>
    <row r="58" spans="2:16" ht="36.75" thickBot="1" thickTop="1">
      <c r="B58" s="234" t="s">
        <v>10</v>
      </c>
      <c r="C58" s="234"/>
      <c r="D58" s="4" t="s">
        <v>194</v>
      </c>
      <c r="E58" s="4" t="s">
        <v>196</v>
      </c>
      <c r="F58" s="4" t="s">
        <v>195</v>
      </c>
      <c r="G58" s="158" t="s">
        <v>197</v>
      </c>
      <c r="H58" s="59" t="s">
        <v>2</v>
      </c>
      <c r="I58" s="59" t="s">
        <v>14</v>
      </c>
      <c r="J58" s="59" t="s">
        <v>9</v>
      </c>
      <c r="K58" s="59" t="s">
        <v>127</v>
      </c>
      <c r="L58" s="59" t="s">
        <v>63</v>
      </c>
      <c r="M58" s="59" t="s">
        <v>76</v>
      </c>
      <c r="N58" s="59" t="s">
        <v>27</v>
      </c>
      <c r="O58" s="59" t="s">
        <v>15</v>
      </c>
      <c r="P58" s="59" t="s">
        <v>22</v>
      </c>
    </row>
    <row r="59" spans="2:16" ht="60.75" thickBot="1" thickTop="1">
      <c r="B59" s="67" t="s">
        <v>288</v>
      </c>
      <c r="C59" s="18" t="s">
        <v>337</v>
      </c>
      <c r="D59" s="87" t="s">
        <v>154</v>
      </c>
      <c r="E59" s="87" t="s">
        <v>155</v>
      </c>
      <c r="F59" s="62" t="s">
        <v>155</v>
      </c>
      <c r="G59" s="62">
        <v>3.5</v>
      </c>
      <c r="H59" s="62">
        <v>0.5</v>
      </c>
      <c r="I59" s="62">
        <v>5</v>
      </c>
      <c r="J59" s="13">
        <v>1</v>
      </c>
      <c r="K59" s="20" t="s">
        <v>318</v>
      </c>
      <c r="L59" s="63" t="s">
        <v>134</v>
      </c>
      <c r="M59" s="17"/>
      <c r="N59" s="32">
        <f>IF($G59&gt;$I59,(IF(AND($M59=$I59,$M59=($G59-$H59)),125%,IF(AND($M59&lt;=($G59+$H59),$M59&gt;=($G59-$H59)),100%,IF($M59&gt;($G59+$H59),($G59+$H59)/$M59,IF(($M59&lt;($G59-$H59)),100%+ABS($M59-$G59)*25%/ABS($I59-$G59)))))),IF(AND($M59=$I59,$M59=($G59+$H59)),125%,IF(AND($M59&lt;=($G59+$H59),$M59&gt;=($G59-$H59)),100%,IF(AND($M59=$I59,$M59=($G59+$H59)),125%,IF($M59&lt;($G59-$H59),$M59/($G59-$H59),IF($M59&gt;($G59+$H59),100%+($M59-$G59)*25%/($I59-$G59)))))))</f>
        <v>0</v>
      </c>
      <c r="O59" s="64" t="str">
        <f>IF(N59&gt;1,"Superou",IF(N59=1,"Atingiu","Não atingiu"))</f>
        <v>Não atingiu</v>
      </c>
      <c r="P59" s="65">
        <f>N59-100%</f>
        <v>-1</v>
      </c>
    </row>
    <row r="60" spans="2:16" ht="12.75" thickBot="1" thickTop="1">
      <c r="B60" s="235" t="s">
        <v>291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48">
        <f>J59*N59</f>
        <v>0</v>
      </c>
    </row>
    <row r="61" spans="2:16" ht="12.75" thickBot="1" thickTop="1">
      <c r="B61" s="233" t="s">
        <v>351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51" t="s">
        <v>26</v>
      </c>
      <c r="P61" s="52">
        <v>0.4</v>
      </c>
    </row>
    <row r="62" spans="2:22" ht="36.75" thickBot="1" thickTop="1">
      <c r="B62" s="234" t="s">
        <v>10</v>
      </c>
      <c r="C62" s="234"/>
      <c r="D62" s="4" t="s">
        <v>194</v>
      </c>
      <c r="E62" s="4" t="s">
        <v>196</v>
      </c>
      <c r="F62" s="4" t="s">
        <v>195</v>
      </c>
      <c r="G62" s="158" t="s">
        <v>197</v>
      </c>
      <c r="H62" s="59" t="s">
        <v>2</v>
      </c>
      <c r="I62" s="59" t="s">
        <v>14</v>
      </c>
      <c r="J62" s="59" t="s">
        <v>9</v>
      </c>
      <c r="K62" s="59" t="s">
        <v>127</v>
      </c>
      <c r="L62" s="59" t="s">
        <v>63</v>
      </c>
      <c r="M62" s="59" t="s">
        <v>76</v>
      </c>
      <c r="N62" s="59" t="s">
        <v>27</v>
      </c>
      <c r="O62" s="59" t="s">
        <v>15</v>
      </c>
      <c r="P62" s="59" t="s">
        <v>22</v>
      </c>
      <c r="U62" s="152"/>
      <c r="V62" s="152"/>
    </row>
    <row r="63" spans="1:23" s="5" customFormat="1" ht="24.75" thickBot="1" thickTop="1">
      <c r="A63" s="207"/>
      <c r="B63" s="67" t="s">
        <v>289</v>
      </c>
      <c r="C63" s="18" t="s">
        <v>147</v>
      </c>
      <c r="D63" s="62">
        <v>2</v>
      </c>
      <c r="E63" s="62">
        <v>2</v>
      </c>
      <c r="F63" s="68">
        <v>2</v>
      </c>
      <c r="G63" s="21">
        <v>1</v>
      </c>
      <c r="H63" s="21">
        <v>0</v>
      </c>
      <c r="I63" s="21">
        <v>2</v>
      </c>
      <c r="J63" s="66">
        <v>0.5</v>
      </c>
      <c r="K63" s="20" t="s">
        <v>318</v>
      </c>
      <c r="L63" s="63" t="s">
        <v>135</v>
      </c>
      <c r="M63" s="68"/>
      <c r="N63" s="33">
        <f>IF($G63&gt;$I63,(IF(AND($M63=$I63,$M63=($G63-$H63)),125%,IF(AND($M63&lt;=($G63+$H63),$M63&gt;=($G63-$H63)),100%,IF($M63&gt;($G63+$H63),($G63+$H63)/$M63,IF(($M63&lt;($G63-$H63)),100%+ABS($M63-$G63)*25%/ABS($I63-$G63)))))),IF(AND($M63=$I63,$M63=($G63+$H63)),125%,IF(AND($M63&lt;=($G63+$H63),$M63&gt;=($G63-$H63)),100%,IF(AND($M63=$I63,$M63=($G63+$H63)),125%,IF($M63&lt;($G63-$H63),$M63/($G63-$H63),IF($M63&gt;($G63+$H63),100%+($M63-$G63)*25%/($I63-$G63)))))))</f>
        <v>0</v>
      </c>
      <c r="O63" s="64" t="str">
        <f>IF(N63&gt;1,"Superou",IF(N63=1,"Atingiu","Não atingiu"))</f>
        <v>Não atingiu</v>
      </c>
      <c r="P63" s="65">
        <f>N63-100%</f>
        <v>-1</v>
      </c>
      <c r="W63" s="153"/>
    </row>
    <row r="64" spans="1:23" s="5" customFormat="1" ht="24.75" thickBot="1" thickTop="1">
      <c r="A64" s="207"/>
      <c r="B64" s="67" t="s">
        <v>352</v>
      </c>
      <c r="C64" s="18" t="s">
        <v>129</v>
      </c>
      <c r="D64" s="68">
        <v>22</v>
      </c>
      <c r="E64" s="68">
        <v>22</v>
      </c>
      <c r="F64" s="68">
        <f>AVERAGE(30,29)</f>
        <v>29.5</v>
      </c>
      <c r="G64" s="21">
        <v>30</v>
      </c>
      <c r="H64" s="21">
        <v>10</v>
      </c>
      <c r="I64" s="21">
        <v>5</v>
      </c>
      <c r="J64" s="66">
        <v>0.5</v>
      </c>
      <c r="K64" s="20" t="s">
        <v>318</v>
      </c>
      <c r="L64" s="63" t="s">
        <v>139</v>
      </c>
      <c r="M64" s="68"/>
      <c r="N64" s="33">
        <f>IF($G64&gt;$I64,(IF(AND($M64=$I64,$M64=($G64-$H64)),125%,IF(AND($M64&lt;=($G64+$H64),$M64&gt;=($G64-$H64)),100%,IF($M64&gt;($G64+$H64),($G64+$H64)/$M64,IF(($M64&lt;($G64-$H64)),100%+ABS($M64-$G64)*25%/ABS($I64-$G64)))))),IF(AND($M64=$I64,$M64=($G64+$H64)),125%,IF(AND($M64&lt;=($G64+$H64),$M64&gt;=($G64-$H64)),100%,IF(AND($M64=$I64,$M64=($G64+$H64)),125%,IF($M64&lt;($G64-$H64),$M64/($G64-$H64),IF($M64&gt;($G64+$H64),100%+($M64-$G64)*25%/($I64-$G64)))))))</f>
        <v>1.3</v>
      </c>
      <c r="O64" s="64" t="str">
        <f>IF(N64&gt;1,"Superou",IF(N64=1,"Atingiu","Não atingiu"))</f>
        <v>Superou</v>
      </c>
      <c r="P64" s="65">
        <f>N64-100%</f>
        <v>0.30000000000000004</v>
      </c>
      <c r="W64" s="153"/>
    </row>
    <row r="65" spans="1:16" s="5" customFormat="1" ht="12.75" thickBot="1" thickTop="1">
      <c r="A65" s="207"/>
      <c r="B65" s="235" t="s">
        <v>358</v>
      </c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48">
        <f>J63*N63+J64*N64</f>
        <v>0.65</v>
      </c>
    </row>
    <row r="66" spans="2:16" ht="15" thickBot="1" thickTop="1">
      <c r="B66" s="351" t="s">
        <v>117</v>
      </c>
      <c r="C66" s="351"/>
      <c r="D66" s="351"/>
      <c r="E66" s="53" t="s">
        <v>38</v>
      </c>
      <c r="F66" s="53" t="s">
        <v>39</v>
      </c>
      <c r="G66" s="53" t="s">
        <v>40</v>
      </c>
      <c r="H66" s="53" t="s">
        <v>41</v>
      </c>
      <c r="I66" s="53" t="s">
        <v>42</v>
      </c>
      <c r="J66" s="53" t="s">
        <v>43</v>
      </c>
      <c r="K66" s="53" t="s">
        <v>44</v>
      </c>
      <c r="L66" s="53" t="s">
        <v>110</v>
      </c>
      <c r="M66" s="53" t="s">
        <v>292</v>
      </c>
      <c r="N66" s="53" t="s">
        <v>357</v>
      </c>
      <c r="O66" s="53"/>
      <c r="P66" s="53"/>
    </row>
    <row r="67" spans="2:16" ht="21" thickBot="1" thickTop="1">
      <c r="B67" s="261" t="s">
        <v>34</v>
      </c>
      <c r="C67" s="262"/>
      <c r="D67" s="263"/>
      <c r="E67" s="22" t="s">
        <v>166</v>
      </c>
      <c r="F67" s="22" t="s">
        <v>166</v>
      </c>
      <c r="G67" s="22" t="s">
        <v>166</v>
      </c>
      <c r="H67" s="22" t="s">
        <v>166</v>
      </c>
      <c r="I67" s="22" t="s">
        <v>166</v>
      </c>
      <c r="J67" s="22" t="s">
        <v>166</v>
      </c>
      <c r="K67" s="22" t="s">
        <v>166</v>
      </c>
      <c r="L67" s="22" t="s">
        <v>166</v>
      </c>
      <c r="M67" s="22" t="s">
        <v>166</v>
      </c>
      <c r="N67" s="22" t="s">
        <v>166</v>
      </c>
      <c r="O67" s="23"/>
      <c r="P67" s="23"/>
    </row>
    <row r="68" spans="2:16" ht="21" thickBot="1" thickTop="1">
      <c r="B68" s="261" t="s">
        <v>35</v>
      </c>
      <c r="C68" s="262"/>
      <c r="D68" s="263"/>
      <c r="E68" s="22" t="s">
        <v>166</v>
      </c>
      <c r="F68" s="22" t="s">
        <v>166</v>
      </c>
      <c r="G68" s="22" t="s">
        <v>166</v>
      </c>
      <c r="H68" s="22" t="s">
        <v>166</v>
      </c>
      <c r="I68" s="22" t="s">
        <v>166</v>
      </c>
      <c r="J68" s="22" t="s">
        <v>166</v>
      </c>
      <c r="K68" s="22" t="s">
        <v>166</v>
      </c>
      <c r="L68" s="22" t="s">
        <v>166</v>
      </c>
      <c r="M68" s="22" t="s">
        <v>166</v>
      </c>
      <c r="N68" s="22" t="s">
        <v>167</v>
      </c>
      <c r="O68" s="24"/>
      <c r="P68" s="24"/>
    </row>
    <row r="69" spans="2:16" ht="21" thickBot="1" thickTop="1">
      <c r="B69" s="261" t="s">
        <v>36</v>
      </c>
      <c r="C69" s="262"/>
      <c r="D69" s="263"/>
      <c r="E69" s="231" t="s">
        <v>167</v>
      </c>
      <c r="F69" s="231" t="s">
        <v>167</v>
      </c>
      <c r="G69" s="22" t="s">
        <v>167</v>
      </c>
      <c r="H69" s="22" t="s">
        <v>167</v>
      </c>
      <c r="I69" s="22" t="s">
        <v>167</v>
      </c>
      <c r="J69" s="22" t="s">
        <v>166</v>
      </c>
      <c r="K69" s="22" t="s">
        <v>166</v>
      </c>
      <c r="L69" s="22" t="s">
        <v>166</v>
      </c>
      <c r="M69" s="22" t="s">
        <v>166</v>
      </c>
      <c r="N69" s="22" t="s">
        <v>166</v>
      </c>
      <c r="O69" s="22"/>
      <c r="P69" s="22"/>
    </row>
    <row r="70" spans="2:16" ht="27.75" customHeight="1" thickBot="1" thickTop="1">
      <c r="B70" s="339" t="s">
        <v>54</v>
      </c>
      <c r="C70" s="339"/>
      <c r="D70" s="339"/>
      <c r="E70" s="339"/>
      <c r="F70" s="339"/>
      <c r="G70" s="339"/>
      <c r="H70" s="340" t="s">
        <v>58</v>
      </c>
      <c r="I70" s="340"/>
      <c r="J70" s="348" t="s">
        <v>59</v>
      </c>
      <c r="K70" s="349"/>
      <c r="L70" s="340" t="s">
        <v>64</v>
      </c>
      <c r="M70" s="340"/>
      <c r="N70" s="340"/>
      <c r="O70" s="340" t="s">
        <v>60</v>
      </c>
      <c r="P70" s="340"/>
    </row>
    <row r="71" spans="2:16" ht="12.75" thickBot="1" thickTop="1">
      <c r="B71" s="338" t="s">
        <v>1</v>
      </c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</row>
    <row r="72" spans="1:16" s="8" customFormat="1" ht="14.25" customHeight="1" thickBot="1" thickTop="1">
      <c r="A72" s="208"/>
      <c r="B72" s="350" t="s">
        <v>38</v>
      </c>
      <c r="C72" s="350"/>
      <c r="D72" s="350"/>
      <c r="E72" s="350"/>
      <c r="F72" s="350"/>
      <c r="G72" s="350"/>
      <c r="H72" s="353">
        <f>P18</f>
        <v>0.3</v>
      </c>
      <c r="I72" s="354"/>
      <c r="J72" s="321">
        <f>P19</f>
        <v>0.25</v>
      </c>
      <c r="K72" s="322"/>
      <c r="L72" s="246">
        <f>$H$72*J72</f>
        <v>0.075</v>
      </c>
      <c r="M72" s="358"/>
      <c r="N72" s="247"/>
      <c r="O72" s="243"/>
      <c r="P72" s="243"/>
    </row>
    <row r="73" spans="1:16" s="8" customFormat="1" ht="12.75" thickBot="1" thickTop="1">
      <c r="A73" s="208"/>
      <c r="B73" s="350" t="s">
        <v>39</v>
      </c>
      <c r="C73" s="350"/>
      <c r="D73" s="350"/>
      <c r="E73" s="350"/>
      <c r="F73" s="350"/>
      <c r="G73" s="350"/>
      <c r="H73" s="257"/>
      <c r="I73" s="258"/>
      <c r="J73" s="321">
        <f>+P24</f>
        <v>0.25</v>
      </c>
      <c r="K73" s="322"/>
      <c r="L73" s="242">
        <f>$H$72*J73</f>
        <v>0.075</v>
      </c>
      <c r="M73" s="242"/>
      <c r="N73" s="242"/>
      <c r="O73" s="243"/>
      <c r="P73" s="243"/>
    </row>
    <row r="74" spans="1:16" s="8" customFormat="1" ht="12.75" thickBot="1" thickTop="1">
      <c r="A74" s="208"/>
      <c r="B74" s="350" t="s">
        <v>40</v>
      </c>
      <c r="C74" s="350"/>
      <c r="D74" s="350"/>
      <c r="E74" s="350"/>
      <c r="F74" s="350"/>
      <c r="G74" s="350"/>
      <c r="H74" s="257"/>
      <c r="I74" s="258"/>
      <c r="J74" s="321">
        <f>P29</f>
        <v>0.25</v>
      </c>
      <c r="K74" s="322"/>
      <c r="L74" s="242">
        <f>$H$72*J74</f>
        <v>0.075</v>
      </c>
      <c r="M74" s="242"/>
      <c r="N74" s="242"/>
      <c r="O74" s="243"/>
      <c r="P74" s="243"/>
    </row>
    <row r="75" spans="1:16" s="8" customFormat="1" ht="12.75" thickBot="1" thickTop="1">
      <c r="A75" s="208"/>
      <c r="B75" s="350" t="s">
        <v>41</v>
      </c>
      <c r="C75" s="350"/>
      <c r="D75" s="350"/>
      <c r="E75" s="350"/>
      <c r="F75" s="350"/>
      <c r="G75" s="350"/>
      <c r="H75" s="259"/>
      <c r="I75" s="260"/>
      <c r="J75" s="321">
        <f>P33</f>
        <v>0.25</v>
      </c>
      <c r="K75" s="322"/>
      <c r="L75" s="242">
        <f>$H$72*J75</f>
        <v>0.075</v>
      </c>
      <c r="M75" s="242"/>
      <c r="N75" s="242"/>
      <c r="O75" s="243"/>
      <c r="P75" s="243"/>
    </row>
    <row r="76" spans="1:20" s="8" customFormat="1" ht="12.75" thickBot="1" thickTop="1">
      <c r="A76" s="208"/>
      <c r="B76" s="355" t="s">
        <v>3</v>
      </c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7"/>
      <c r="T76" s="232"/>
    </row>
    <row r="77" spans="1:16" s="8" customFormat="1" ht="14.25" customHeight="1" thickBot="1" thickTop="1">
      <c r="A77" s="208"/>
      <c r="B77" s="320" t="s">
        <v>42</v>
      </c>
      <c r="C77" s="320"/>
      <c r="D77" s="320"/>
      <c r="E77" s="320"/>
      <c r="F77" s="320"/>
      <c r="G77" s="320"/>
      <c r="H77" s="257">
        <f>P37</f>
        <v>0.5</v>
      </c>
      <c r="I77" s="258"/>
      <c r="J77" s="246">
        <f>P38</f>
        <v>0.1</v>
      </c>
      <c r="K77" s="247"/>
      <c r="L77" s="242">
        <f>$H$77*J77</f>
        <v>0.05</v>
      </c>
      <c r="M77" s="242"/>
      <c r="N77" s="242"/>
      <c r="O77" s="243"/>
      <c r="P77" s="243"/>
    </row>
    <row r="78" spans="1:16" s="8" customFormat="1" ht="14.25" customHeight="1" thickBot="1" thickTop="1">
      <c r="A78" s="208"/>
      <c r="B78" s="241" t="s">
        <v>43</v>
      </c>
      <c r="C78" s="241"/>
      <c r="D78" s="241"/>
      <c r="E78" s="241"/>
      <c r="F78" s="241"/>
      <c r="G78" s="241"/>
      <c r="H78" s="257"/>
      <c r="I78" s="258"/>
      <c r="J78" s="246">
        <f>+P43</f>
        <v>0.3</v>
      </c>
      <c r="K78" s="247"/>
      <c r="L78" s="242">
        <f>$H$77*J78</f>
        <v>0.15</v>
      </c>
      <c r="M78" s="242"/>
      <c r="N78" s="242"/>
      <c r="O78" s="243" t="s">
        <v>111</v>
      </c>
      <c r="P78" s="243"/>
    </row>
    <row r="79" spans="1:18" s="8" customFormat="1" ht="14.25" customHeight="1" thickBot="1" thickTop="1">
      <c r="A79" s="208"/>
      <c r="B79" s="241" t="s">
        <v>44</v>
      </c>
      <c r="C79" s="241"/>
      <c r="D79" s="241"/>
      <c r="E79" s="241"/>
      <c r="F79" s="241"/>
      <c r="G79" s="241"/>
      <c r="H79" s="257"/>
      <c r="I79" s="258"/>
      <c r="J79" s="246">
        <f>+P47</f>
        <v>0.3</v>
      </c>
      <c r="K79" s="247"/>
      <c r="L79" s="242">
        <f>$H$77*J79</f>
        <v>0.15</v>
      </c>
      <c r="M79" s="242"/>
      <c r="N79" s="242"/>
      <c r="O79" s="243" t="s">
        <v>111</v>
      </c>
      <c r="P79" s="243"/>
      <c r="R79" s="232"/>
    </row>
    <row r="80" spans="1:19" s="8" customFormat="1" ht="14.25" customHeight="1" thickBot="1" thickTop="1">
      <c r="A80" s="208"/>
      <c r="B80" s="241" t="s">
        <v>110</v>
      </c>
      <c r="C80" s="241"/>
      <c r="D80" s="241"/>
      <c r="E80" s="241"/>
      <c r="F80" s="241"/>
      <c r="G80" s="241"/>
      <c r="H80" s="259"/>
      <c r="I80" s="260"/>
      <c r="J80" s="246">
        <f>+P52</f>
        <v>0.3</v>
      </c>
      <c r="K80" s="247"/>
      <c r="L80" s="242">
        <f>$H$77*J80</f>
        <v>0.15</v>
      </c>
      <c r="M80" s="242"/>
      <c r="N80" s="242"/>
      <c r="O80" s="243" t="s">
        <v>111</v>
      </c>
      <c r="P80" s="243"/>
      <c r="S80" s="232"/>
    </row>
    <row r="81" spans="1:256" s="8" customFormat="1" ht="12.75" thickBot="1" thickTop="1">
      <c r="A81" s="208"/>
      <c r="B81" s="355" t="s">
        <v>4</v>
      </c>
      <c r="C81" s="356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7"/>
      <c r="Q81" s="332"/>
      <c r="R81" s="332"/>
      <c r="S81" s="332"/>
      <c r="T81" s="333"/>
      <c r="U81" s="332"/>
      <c r="V81" s="332"/>
      <c r="W81" s="332"/>
      <c r="X81" s="332"/>
      <c r="Y81" s="332"/>
      <c r="Z81" s="333"/>
      <c r="AA81" s="332"/>
      <c r="AB81" s="332"/>
      <c r="AC81" s="332"/>
      <c r="AD81" s="332"/>
      <c r="AE81" s="332"/>
      <c r="AF81" s="333"/>
      <c r="AG81" s="332"/>
      <c r="AH81" s="332"/>
      <c r="AI81" s="332"/>
      <c r="AJ81" s="332"/>
      <c r="AK81" s="332"/>
      <c r="AL81" s="333"/>
      <c r="AM81" s="332"/>
      <c r="AN81" s="332"/>
      <c r="AO81" s="332"/>
      <c r="AP81" s="332"/>
      <c r="AQ81" s="332"/>
      <c r="AR81" s="333"/>
      <c r="AS81" s="332"/>
      <c r="AT81" s="332"/>
      <c r="AU81" s="332"/>
      <c r="AV81" s="332"/>
      <c r="AW81" s="332"/>
      <c r="AX81" s="333"/>
      <c r="AY81" s="332"/>
      <c r="AZ81" s="332"/>
      <c r="BA81" s="332"/>
      <c r="BB81" s="332"/>
      <c r="BC81" s="332"/>
      <c r="BD81" s="333"/>
      <c r="BE81" s="332"/>
      <c r="BF81" s="332"/>
      <c r="BG81" s="332"/>
      <c r="BH81" s="332"/>
      <c r="BI81" s="332"/>
      <c r="BJ81" s="333"/>
      <c r="BK81" s="332"/>
      <c r="BL81" s="332"/>
      <c r="BM81" s="332"/>
      <c r="BN81" s="332"/>
      <c r="BO81" s="332"/>
      <c r="BP81" s="333"/>
      <c r="BQ81" s="332"/>
      <c r="BR81" s="332"/>
      <c r="BS81" s="332"/>
      <c r="BT81" s="332"/>
      <c r="BU81" s="332"/>
      <c r="BV81" s="333"/>
      <c r="BW81" s="332"/>
      <c r="BX81" s="332"/>
      <c r="BY81" s="332"/>
      <c r="BZ81" s="332"/>
      <c r="CA81" s="332"/>
      <c r="CB81" s="333"/>
      <c r="CC81" s="332"/>
      <c r="CD81" s="332"/>
      <c r="CE81" s="332"/>
      <c r="CF81" s="332"/>
      <c r="CG81" s="332"/>
      <c r="CH81" s="333"/>
      <c r="CI81" s="332"/>
      <c r="CJ81" s="332"/>
      <c r="CK81" s="332"/>
      <c r="CL81" s="332"/>
      <c r="CM81" s="332"/>
      <c r="CN81" s="333"/>
      <c r="CO81" s="332"/>
      <c r="CP81" s="332"/>
      <c r="CQ81" s="332"/>
      <c r="CR81" s="332"/>
      <c r="CS81" s="332"/>
      <c r="CT81" s="333"/>
      <c r="CU81" s="332"/>
      <c r="CV81" s="332"/>
      <c r="CW81" s="332"/>
      <c r="CX81" s="332"/>
      <c r="CY81" s="332"/>
      <c r="CZ81" s="333"/>
      <c r="DA81" s="332"/>
      <c r="DB81" s="332"/>
      <c r="DC81" s="332"/>
      <c r="DD81" s="332"/>
      <c r="DE81" s="332"/>
      <c r="DF81" s="333"/>
      <c r="DG81" s="332"/>
      <c r="DH81" s="332"/>
      <c r="DI81" s="332"/>
      <c r="DJ81" s="332"/>
      <c r="DK81" s="332"/>
      <c r="DL81" s="333"/>
      <c r="DM81" s="332"/>
      <c r="DN81" s="332"/>
      <c r="DO81" s="332"/>
      <c r="DP81" s="332"/>
      <c r="DQ81" s="332"/>
      <c r="DR81" s="333"/>
      <c r="DS81" s="332"/>
      <c r="DT81" s="332"/>
      <c r="DU81" s="332"/>
      <c r="DV81" s="332"/>
      <c r="DW81" s="332"/>
      <c r="DX81" s="333"/>
      <c r="DY81" s="332"/>
      <c r="DZ81" s="332"/>
      <c r="EA81" s="332"/>
      <c r="EB81" s="332"/>
      <c r="EC81" s="332"/>
      <c r="ED81" s="333"/>
      <c r="EE81" s="332"/>
      <c r="EF81" s="332"/>
      <c r="EG81" s="332"/>
      <c r="EH81" s="332"/>
      <c r="EI81" s="332"/>
      <c r="EJ81" s="333"/>
      <c r="EK81" s="332"/>
      <c r="EL81" s="332"/>
      <c r="EM81" s="332"/>
      <c r="EN81" s="332"/>
      <c r="EO81" s="332"/>
      <c r="EP81" s="333"/>
      <c r="EQ81" s="332"/>
      <c r="ER81" s="332"/>
      <c r="ES81" s="332"/>
      <c r="ET81" s="332"/>
      <c r="EU81" s="332"/>
      <c r="EV81" s="333"/>
      <c r="EW81" s="332"/>
      <c r="EX81" s="332"/>
      <c r="EY81" s="332"/>
      <c r="EZ81" s="332"/>
      <c r="FA81" s="332"/>
      <c r="FB81" s="333"/>
      <c r="FC81" s="332"/>
      <c r="FD81" s="332"/>
      <c r="FE81" s="332"/>
      <c r="FF81" s="332"/>
      <c r="FG81" s="332"/>
      <c r="FH81" s="333"/>
      <c r="FI81" s="332"/>
      <c r="FJ81" s="332"/>
      <c r="FK81" s="332"/>
      <c r="FL81" s="332"/>
      <c r="FM81" s="332"/>
      <c r="FN81" s="333"/>
      <c r="FO81" s="332"/>
      <c r="FP81" s="332"/>
      <c r="FQ81" s="332"/>
      <c r="FR81" s="332"/>
      <c r="FS81" s="332"/>
      <c r="FT81" s="333"/>
      <c r="FU81" s="332"/>
      <c r="FV81" s="332"/>
      <c r="FW81" s="332"/>
      <c r="FX81" s="332"/>
      <c r="FY81" s="332"/>
      <c r="FZ81" s="333"/>
      <c r="GA81" s="332"/>
      <c r="GB81" s="332"/>
      <c r="GC81" s="332"/>
      <c r="GD81" s="332"/>
      <c r="GE81" s="332"/>
      <c r="GF81" s="333"/>
      <c r="GG81" s="332"/>
      <c r="GH81" s="332"/>
      <c r="GI81" s="332"/>
      <c r="GJ81" s="332"/>
      <c r="GK81" s="332"/>
      <c r="GL81" s="333"/>
      <c r="GM81" s="332"/>
      <c r="GN81" s="332"/>
      <c r="GO81" s="332"/>
      <c r="GP81" s="332"/>
      <c r="GQ81" s="332"/>
      <c r="GR81" s="333"/>
      <c r="GS81" s="332"/>
      <c r="GT81" s="332"/>
      <c r="GU81" s="332"/>
      <c r="GV81" s="332"/>
      <c r="GW81" s="332"/>
      <c r="GX81" s="333"/>
      <c r="GY81" s="332"/>
      <c r="GZ81" s="332"/>
      <c r="HA81" s="332"/>
      <c r="HB81" s="332"/>
      <c r="HC81" s="332"/>
      <c r="HD81" s="333"/>
      <c r="HE81" s="332"/>
      <c r="HF81" s="332"/>
      <c r="HG81" s="332"/>
      <c r="HH81" s="332"/>
      <c r="HI81" s="332"/>
      <c r="HJ81" s="333"/>
      <c r="HK81" s="332"/>
      <c r="HL81" s="332"/>
      <c r="HM81" s="332"/>
      <c r="HN81" s="332"/>
      <c r="HO81" s="332"/>
      <c r="HP81" s="333"/>
      <c r="HQ81" s="332"/>
      <c r="HR81" s="332"/>
      <c r="HS81" s="332"/>
      <c r="HT81" s="332"/>
      <c r="HU81" s="332"/>
      <c r="HV81" s="333"/>
      <c r="HW81" s="332"/>
      <c r="HX81" s="332"/>
      <c r="HY81" s="332"/>
      <c r="HZ81" s="332"/>
      <c r="IA81" s="332"/>
      <c r="IB81" s="333"/>
      <c r="IC81" s="332"/>
      <c r="ID81" s="332"/>
      <c r="IE81" s="332"/>
      <c r="IF81" s="332"/>
      <c r="IG81" s="332"/>
      <c r="IH81" s="333"/>
      <c r="II81" s="332"/>
      <c r="IJ81" s="332"/>
      <c r="IK81" s="332"/>
      <c r="IL81" s="332"/>
      <c r="IM81" s="332"/>
      <c r="IN81" s="333"/>
      <c r="IO81" s="332"/>
      <c r="IP81" s="332"/>
      <c r="IQ81" s="332"/>
      <c r="IR81" s="332"/>
      <c r="IS81" s="332"/>
      <c r="IT81" s="333"/>
      <c r="IU81" s="332"/>
      <c r="IV81" s="332"/>
    </row>
    <row r="82" spans="1:16" s="8" customFormat="1" ht="14.25" customHeight="1" thickBot="1" thickTop="1">
      <c r="A82" s="208"/>
      <c r="B82" s="320" t="s">
        <v>292</v>
      </c>
      <c r="C82" s="320"/>
      <c r="D82" s="320"/>
      <c r="E82" s="320"/>
      <c r="F82" s="320"/>
      <c r="G82" s="320"/>
      <c r="H82" s="353">
        <f>P56</f>
        <v>0.2</v>
      </c>
      <c r="I82" s="354"/>
      <c r="J82" s="321">
        <f>P57</f>
        <v>0.6</v>
      </c>
      <c r="K82" s="322"/>
      <c r="L82" s="242">
        <f>$H$82*J82</f>
        <v>0.12</v>
      </c>
      <c r="M82" s="242"/>
      <c r="N82" s="242"/>
      <c r="O82" s="243" t="s">
        <v>111</v>
      </c>
      <c r="P82" s="243"/>
    </row>
    <row r="83" spans="1:16" s="8" customFormat="1" ht="14.25" customHeight="1" thickBot="1" thickTop="1">
      <c r="A83" s="208"/>
      <c r="B83" s="320" t="s">
        <v>357</v>
      </c>
      <c r="C83" s="320"/>
      <c r="D83" s="320"/>
      <c r="E83" s="320"/>
      <c r="F83" s="320"/>
      <c r="G83" s="320"/>
      <c r="H83" s="257"/>
      <c r="I83" s="258"/>
      <c r="J83" s="321">
        <f>P61</f>
        <v>0.4</v>
      </c>
      <c r="K83" s="322"/>
      <c r="L83" s="242">
        <f>$H$82*J83</f>
        <v>0.08000000000000002</v>
      </c>
      <c r="M83" s="242"/>
      <c r="N83" s="242"/>
      <c r="O83" s="243" t="s">
        <v>111</v>
      </c>
      <c r="P83" s="243"/>
    </row>
    <row r="84" spans="1:16" s="8" customFormat="1" ht="12.75" thickBot="1" thickTop="1">
      <c r="A84" s="208"/>
      <c r="B84" s="323" t="s">
        <v>5</v>
      </c>
      <c r="C84" s="324"/>
      <c r="D84" s="324"/>
      <c r="E84" s="324"/>
      <c r="F84" s="324"/>
      <c r="G84" s="325"/>
      <c r="H84" s="243" t="s">
        <v>111</v>
      </c>
      <c r="I84" s="243"/>
      <c r="J84" s="309" t="s">
        <v>77</v>
      </c>
      <c r="K84" s="310"/>
      <c r="L84" s="310"/>
      <c r="M84" s="310"/>
      <c r="N84" s="311"/>
      <c r="O84" s="308">
        <f>L80+L78+L79+L82+L83</f>
        <v>0.6499999999999999</v>
      </c>
      <c r="P84" s="308"/>
    </row>
    <row r="85" spans="1:16" s="10" customFormat="1" ht="24" thickBot="1" thickTop="1">
      <c r="A85" s="209"/>
      <c r="B85" s="359" t="s">
        <v>20</v>
      </c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1"/>
      <c r="O85" s="54" t="s">
        <v>198</v>
      </c>
      <c r="P85" s="60">
        <v>228</v>
      </c>
    </row>
    <row r="86" spans="1:16" s="7" customFormat="1" ht="12.75" thickBot="1" thickTop="1">
      <c r="A86" s="210"/>
      <c r="B86" s="280" t="s">
        <v>0</v>
      </c>
      <c r="C86" s="281"/>
      <c r="D86" s="280" t="s">
        <v>121</v>
      </c>
      <c r="E86" s="363"/>
      <c r="F86" s="281"/>
      <c r="G86" s="348" t="s">
        <v>237</v>
      </c>
      <c r="H86" s="362"/>
      <c r="I86" s="349"/>
      <c r="J86" s="348" t="s">
        <v>199</v>
      </c>
      <c r="K86" s="362"/>
      <c r="L86" s="349"/>
      <c r="M86" s="280" t="s">
        <v>61</v>
      </c>
      <c r="N86" s="281"/>
      <c r="O86" s="340" t="s">
        <v>116</v>
      </c>
      <c r="P86" s="340" t="s">
        <v>115</v>
      </c>
    </row>
    <row r="87" spans="2:16" ht="60.75" thickBot="1" thickTop="1">
      <c r="B87" s="282"/>
      <c r="C87" s="283"/>
      <c r="D87" s="282"/>
      <c r="E87" s="364"/>
      <c r="F87" s="283"/>
      <c r="G87" s="55" t="s">
        <v>91</v>
      </c>
      <c r="H87" s="55" t="s">
        <v>92</v>
      </c>
      <c r="I87" s="55" t="s">
        <v>93</v>
      </c>
      <c r="J87" s="55" t="s">
        <v>94</v>
      </c>
      <c r="K87" s="55" t="s">
        <v>95</v>
      </c>
      <c r="L87" s="55" t="s">
        <v>96</v>
      </c>
      <c r="M87" s="282"/>
      <c r="N87" s="283"/>
      <c r="O87" s="352"/>
      <c r="P87" s="352"/>
    </row>
    <row r="88" spans="2:16" ht="12.75" thickBot="1" thickTop="1">
      <c r="B88" s="368" t="s">
        <v>32</v>
      </c>
      <c r="C88" s="369"/>
      <c r="D88" s="378">
        <v>20</v>
      </c>
      <c r="E88" s="379"/>
      <c r="F88" s="380"/>
      <c r="G88" s="90">
        <v>2</v>
      </c>
      <c r="H88" s="28">
        <f>G88*$P$85</f>
        <v>456</v>
      </c>
      <c r="I88" s="28">
        <f>D88*G88</f>
        <v>40</v>
      </c>
      <c r="J88" s="28"/>
      <c r="K88" s="29">
        <f>(J88*H88)/G88</f>
        <v>0</v>
      </c>
      <c r="L88" s="151">
        <f>(K88*I88)/H88</f>
        <v>0</v>
      </c>
      <c r="M88" s="251">
        <f aca="true" t="shared" si="0" ref="M88:M95">J88-G88</f>
        <v>-2</v>
      </c>
      <c r="N88" s="252"/>
      <c r="O88" s="30">
        <f>L88/I88</f>
        <v>0</v>
      </c>
      <c r="P88" s="30">
        <f>K88/H88</f>
        <v>0</v>
      </c>
    </row>
    <row r="89" spans="2:16" ht="12.75" thickBot="1" thickTop="1">
      <c r="B89" s="318" t="s">
        <v>105</v>
      </c>
      <c r="C89" s="319"/>
      <c r="D89" s="365">
        <v>16</v>
      </c>
      <c r="E89" s="366"/>
      <c r="F89" s="367"/>
      <c r="G89" s="91">
        <v>14</v>
      </c>
      <c r="H89" s="28">
        <f aca="true" t="shared" si="1" ref="H89:H95">G89*$P$85</f>
        <v>3192</v>
      </c>
      <c r="I89" s="28">
        <f aca="true" t="shared" si="2" ref="I89:I95">D89*G89</f>
        <v>224</v>
      </c>
      <c r="J89" s="28"/>
      <c r="K89" s="29">
        <f aca="true" t="shared" si="3" ref="K89:L95">(J89*H89)/G89</f>
        <v>0</v>
      </c>
      <c r="L89" s="151">
        <f t="shared" si="3"/>
        <v>0</v>
      </c>
      <c r="M89" s="251">
        <f t="shared" si="0"/>
        <v>-14</v>
      </c>
      <c r="N89" s="252"/>
      <c r="O89" s="30">
        <f aca="true" t="shared" si="4" ref="O89:O95">L89/I89</f>
        <v>0</v>
      </c>
      <c r="P89" s="30">
        <f aca="true" t="shared" si="5" ref="P89:P95">K89/H89</f>
        <v>0</v>
      </c>
    </row>
    <row r="90" spans="2:16" ht="12.75" thickBot="1" thickTop="1">
      <c r="B90" s="318" t="s">
        <v>101</v>
      </c>
      <c r="C90" s="319"/>
      <c r="D90" s="365">
        <v>12</v>
      </c>
      <c r="E90" s="366"/>
      <c r="F90" s="367"/>
      <c r="G90" s="91">
        <v>74</v>
      </c>
      <c r="H90" s="28">
        <f t="shared" si="1"/>
        <v>16872</v>
      </c>
      <c r="I90" s="28">
        <f t="shared" si="2"/>
        <v>888</v>
      </c>
      <c r="J90" s="28"/>
      <c r="K90" s="29">
        <f t="shared" si="3"/>
        <v>0</v>
      </c>
      <c r="L90" s="151">
        <f t="shared" si="3"/>
        <v>0</v>
      </c>
      <c r="M90" s="251">
        <f t="shared" si="0"/>
        <v>-74</v>
      </c>
      <c r="N90" s="252"/>
      <c r="O90" s="30">
        <f t="shared" si="4"/>
        <v>0</v>
      </c>
      <c r="P90" s="30">
        <f t="shared" si="5"/>
        <v>0</v>
      </c>
    </row>
    <row r="91" spans="2:16" ht="12.75" thickBot="1" thickTop="1">
      <c r="B91" s="318" t="s">
        <v>100</v>
      </c>
      <c r="C91" s="319"/>
      <c r="D91" s="365">
        <v>12</v>
      </c>
      <c r="E91" s="366"/>
      <c r="F91" s="367"/>
      <c r="G91" s="91">
        <v>2</v>
      </c>
      <c r="H91" s="28">
        <f t="shared" si="1"/>
        <v>456</v>
      </c>
      <c r="I91" s="28">
        <f t="shared" si="2"/>
        <v>24</v>
      </c>
      <c r="J91" s="28"/>
      <c r="K91" s="29">
        <f t="shared" si="3"/>
        <v>0</v>
      </c>
      <c r="L91" s="151">
        <f t="shared" si="3"/>
        <v>0</v>
      </c>
      <c r="M91" s="251">
        <f t="shared" si="0"/>
        <v>-2</v>
      </c>
      <c r="N91" s="252"/>
      <c r="O91" s="30">
        <f t="shared" si="4"/>
        <v>0</v>
      </c>
      <c r="P91" s="30">
        <f t="shared" si="5"/>
        <v>0</v>
      </c>
    </row>
    <row r="92" spans="2:16" ht="12.75" thickBot="1" thickTop="1">
      <c r="B92" s="318" t="s">
        <v>104</v>
      </c>
      <c r="C92" s="319"/>
      <c r="D92" s="365">
        <v>9</v>
      </c>
      <c r="E92" s="366"/>
      <c r="F92" s="367"/>
      <c r="G92" s="91">
        <v>3</v>
      </c>
      <c r="H92" s="28">
        <f t="shared" si="1"/>
        <v>684</v>
      </c>
      <c r="I92" s="28">
        <f t="shared" si="2"/>
        <v>27</v>
      </c>
      <c r="J92" s="28"/>
      <c r="K92" s="29">
        <f t="shared" si="3"/>
        <v>0</v>
      </c>
      <c r="L92" s="151">
        <f t="shared" si="3"/>
        <v>0</v>
      </c>
      <c r="M92" s="251">
        <f t="shared" si="0"/>
        <v>-3</v>
      </c>
      <c r="N92" s="252"/>
      <c r="O92" s="30">
        <f t="shared" si="4"/>
        <v>0</v>
      </c>
      <c r="P92" s="30">
        <f t="shared" si="5"/>
        <v>0</v>
      </c>
    </row>
    <row r="93" spans="2:16" ht="12.75" thickBot="1" thickTop="1">
      <c r="B93" s="318" t="s">
        <v>102</v>
      </c>
      <c r="C93" s="319"/>
      <c r="D93" s="365">
        <v>8</v>
      </c>
      <c r="E93" s="366"/>
      <c r="F93" s="367"/>
      <c r="G93" s="91">
        <v>4</v>
      </c>
      <c r="H93" s="28">
        <f t="shared" si="1"/>
        <v>912</v>
      </c>
      <c r="I93" s="28">
        <f t="shared" si="2"/>
        <v>32</v>
      </c>
      <c r="J93" s="28"/>
      <c r="K93" s="29">
        <f t="shared" si="3"/>
        <v>0</v>
      </c>
      <c r="L93" s="151">
        <f t="shared" si="3"/>
        <v>0</v>
      </c>
      <c r="M93" s="251">
        <f t="shared" si="0"/>
        <v>-4</v>
      </c>
      <c r="N93" s="252"/>
      <c r="O93" s="30">
        <f t="shared" si="4"/>
        <v>0</v>
      </c>
      <c r="P93" s="30">
        <f t="shared" si="5"/>
        <v>0</v>
      </c>
    </row>
    <row r="94" spans="2:16" ht="12.75" thickBot="1" thickTop="1">
      <c r="B94" s="318" t="s">
        <v>103</v>
      </c>
      <c r="C94" s="319"/>
      <c r="D94" s="365">
        <v>8</v>
      </c>
      <c r="E94" s="366"/>
      <c r="F94" s="367"/>
      <c r="G94" s="91">
        <v>50</v>
      </c>
      <c r="H94" s="28">
        <f t="shared" si="1"/>
        <v>11400</v>
      </c>
      <c r="I94" s="28">
        <f t="shared" si="2"/>
        <v>400</v>
      </c>
      <c r="J94" s="28"/>
      <c r="K94" s="29">
        <f t="shared" si="3"/>
        <v>0</v>
      </c>
      <c r="L94" s="151">
        <f t="shared" si="3"/>
        <v>0</v>
      </c>
      <c r="M94" s="251">
        <f t="shared" si="0"/>
        <v>-50</v>
      </c>
      <c r="N94" s="252"/>
      <c r="O94" s="30">
        <f t="shared" si="4"/>
        <v>0</v>
      </c>
      <c r="P94" s="30">
        <f t="shared" si="5"/>
        <v>0</v>
      </c>
    </row>
    <row r="95" spans="2:16" ht="12.75" thickBot="1" thickTop="1">
      <c r="B95" s="318" t="s">
        <v>33</v>
      </c>
      <c r="C95" s="319"/>
      <c r="D95" s="365">
        <v>5</v>
      </c>
      <c r="E95" s="366"/>
      <c r="F95" s="367"/>
      <c r="G95" s="91">
        <v>34</v>
      </c>
      <c r="H95" s="28">
        <f t="shared" si="1"/>
        <v>7752</v>
      </c>
      <c r="I95" s="28">
        <f t="shared" si="2"/>
        <v>170</v>
      </c>
      <c r="J95" s="28"/>
      <c r="K95" s="29">
        <f t="shared" si="3"/>
        <v>0</v>
      </c>
      <c r="L95" s="151">
        <f t="shared" si="3"/>
        <v>0</v>
      </c>
      <c r="M95" s="251">
        <f t="shared" si="0"/>
        <v>-34</v>
      </c>
      <c r="N95" s="252"/>
      <c r="O95" s="30">
        <f t="shared" si="4"/>
        <v>0</v>
      </c>
      <c r="P95" s="30">
        <f t="shared" si="5"/>
        <v>0</v>
      </c>
    </row>
    <row r="96" spans="2:16" ht="12.75" thickBot="1" thickTop="1">
      <c r="B96" s="329"/>
      <c r="C96" s="330"/>
      <c r="D96" s="330"/>
      <c r="E96" s="330"/>
      <c r="F96" s="331"/>
      <c r="G96" s="25">
        <f aca="true" t="shared" si="6" ref="G96:L96">SUM(G88:G95)</f>
        <v>183</v>
      </c>
      <c r="H96" s="26">
        <f t="shared" si="6"/>
        <v>41724</v>
      </c>
      <c r="I96" s="26">
        <f t="shared" si="6"/>
        <v>1805</v>
      </c>
      <c r="J96" s="26">
        <f t="shared" si="6"/>
        <v>0</v>
      </c>
      <c r="K96" s="129">
        <f t="shared" si="6"/>
        <v>0</v>
      </c>
      <c r="L96" s="129">
        <f t="shared" si="6"/>
        <v>0</v>
      </c>
      <c r="M96" s="253">
        <f>SUM(M88:N95)</f>
        <v>-183</v>
      </c>
      <c r="N96" s="254"/>
      <c r="O96" s="27">
        <f>L96/I96</f>
        <v>0</v>
      </c>
      <c r="P96" s="27">
        <f>K96/H96</f>
        <v>0</v>
      </c>
    </row>
    <row r="97" spans="2:16" ht="12.75" thickBot="1" thickTop="1">
      <c r="B97" s="370" t="s">
        <v>21</v>
      </c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2"/>
    </row>
    <row r="98" spans="2:16" ht="42" thickBot="1" thickTop="1">
      <c r="B98" s="303" t="s">
        <v>0</v>
      </c>
      <c r="C98" s="304"/>
      <c r="D98" s="304"/>
      <c r="E98" s="304"/>
      <c r="F98" s="305"/>
      <c r="G98" s="255" t="s">
        <v>30</v>
      </c>
      <c r="H98" s="256"/>
      <c r="I98" s="56" t="s">
        <v>73</v>
      </c>
      <c r="J98" s="56" t="s">
        <v>99</v>
      </c>
      <c r="K98" s="56" t="s">
        <v>240</v>
      </c>
      <c r="L98" s="56" t="s">
        <v>241</v>
      </c>
      <c r="M98" s="56" t="s">
        <v>242</v>
      </c>
      <c r="N98" s="57" t="s">
        <v>66</v>
      </c>
      <c r="O98" s="57" t="s">
        <v>67</v>
      </c>
      <c r="P98" s="57" t="s">
        <v>112</v>
      </c>
    </row>
    <row r="99" spans="2:16" ht="12.75" thickBot="1" thickTop="1">
      <c r="B99" s="248" t="s">
        <v>28</v>
      </c>
      <c r="C99" s="249"/>
      <c r="D99" s="249"/>
      <c r="E99" s="249"/>
      <c r="F99" s="250"/>
      <c r="G99" s="275">
        <f>(G100+G101+G102+G103)</f>
        <v>6716097</v>
      </c>
      <c r="H99" s="276"/>
      <c r="I99" s="37">
        <f>(I100+I101+I102+I103)</f>
        <v>0</v>
      </c>
      <c r="J99" s="37">
        <f>(J100+J101+J102+J103)</f>
        <v>0</v>
      </c>
      <c r="K99" s="37">
        <f>(K100+K101+K102+K103)</f>
        <v>0</v>
      </c>
      <c r="L99" s="37">
        <f>(L100+L101+L102+L103)</f>
        <v>0</v>
      </c>
      <c r="M99" s="42">
        <f>SUM(M100:M103)</f>
        <v>0</v>
      </c>
      <c r="N99" s="130">
        <f>N100+N101+N102+N103</f>
        <v>0</v>
      </c>
      <c r="O99" s="130" t="e">
        <f>O100+O101+O102+O103</f>
        <v>#DIV/0!</v>
      </c>
      <c r="P99" s="130" t="e">
        <f>P100+P101+P102+P103</f>
        <v>#DIV/0!</v>
      </c>
    </row>
    <row r="100" spans="2:16" ht="12.75" thickBot="1" thickTop="1">
      <c r="B100" s="272" t="s">
        <v>6</v>
      </c>
      <c r="C100" s="273"/>
      <c r="D100" s="273"/>
      <c r="E100" s="273"/>
      <c r="F100" s="274"/>
      <c r="G100" s="268">
        <v>5050728</v>
      </c>
      <c r="H100" s="269"/>
      <c r="I100" s="39"/>
      <c r="J100" s="39"/>
      <c r="K100" s="39"/>
      <c r="L100" s="39"/>
      <c r="M100" s="40">
        <f>J100-L100</f>
        <v>0</v>
      </c>
      <c r="N100" s="131">
        <f>K100/$G$99</f>
        <v>0</v>
      </c>
      <c r="O100" s="131" t="e">
        <f>K100/$I$99</f>
        <v>#DIV/0!</v>
      </c>
      <c r="P100" s="131" t="e">
        <f>K100/$J$99</f>
        <v>#DIV/0!</v>
      </c>
    </row>
    <row r="101" spans="2:16" ht="12.75" thickBot="1" thickTop="1">
      <c r="B101" s="272" t="s">
        <v>7</v>
      </c>
      <c r="C101" s="273"/>
      <c r="D101" s="273"/>
      <c r="E101" s="273"/>
      <c r="F101" s="274"/>
      <c r="G101" s="268">
        <v>1213534</v>
      </c>
      <c r="H101" s="269"/>
      <c r="I101" s="39"/>
      <c r="J101" s="39"/>
      <c r="K101" s="39"/>
      <c r="L101" s="39"/>
      <c r="M101" s="40">
        <f>J101-L101</f>
        <v>0</v>
      </c>
      <c r="N101" s="131">
        <f>K101/$G$99</f>
        <v>0</v>
      </c>
      <c r="O101" s="131" t="e">
        <f>K101/$I$99</f>
        <v>#DIV/0!</v>
      </c>
      <c r="P101" s="131" t="e">
        <f>K101/$J$99</f>
        <v>#DIV/0!</v>
      </c>
    </row>
    <row r="102" spans="2:16" ht="12.75" thickBot="1" thickTop="1">
      <c r="B102" s="272" t="s">
        <v>8</v>
      </c>
      <c r="C102" s="273"/>
      <c r="D102" s="273"/>
      <c r="E102" s="273"/>
      <c r="F102" s="274"/>
      <c r="G102" s="268">
        <v>51089</v>
      </c>
      <c r="H102" s="269"/>
      <c r="I102" s="39"/>
      <c r="J102" s="39"/>
      <c r="K102" s="39"/>
      <c r="L102" s="39"/>
      <c r="M102" s="40">
        <f>J102-L102</f>
        <v>0</v>
      </c>
      <c r="N102" s="131">
        <f>K102/$G$99</f>
        <v>0</v>
      </c>
      <c r="O102" s="131" t="e">
        <f>K102/$I$99</f>
        <v>#DIV/0!</v>
      </c>
      <c r="P102" s="131" t="e">
        <f>K102/$J$99</f>
        <v>#DIV/0!</v>
      </c>
    </row>
    <row r="103" spans="2:16" ht="12.75" thickBot="1" thickTop="1">
      <c r="B103" s="272" t="s">
        <v>37</v>
      </c>
      <c r="C103" s="273"/>
      <c r="D103" s="273"/>
      <c r="E103" s="273"/>
      <c r="F103" s="274"/>
      <c r="G103" s="268">
        <v>400746</v>
      </c>
      <c r="H103" s="269"/>
      <c r="I103" s="39"/>
      <c r="J103" s="39"/>
      <c r="K103" s="39"/>
      <c r="L103" s="39"/>
      <c r="M103" s="40">
        <f>J103-L103</f>
        <v>0</v>
      </c>
      <c r="N103" s="131">
        <f>K103/$G$99</f>
        <v>0</v>
      </c>
      <c r="O103" s="131" t="e">
        <f>K103/$I$99</f>
        <v>#DIV/0!</v>
      </c>
      <c r="P103" s="131" t="e">
        <f>K103/$J$99</f>
        <v>#DIV/0!</v>
      </c>
    </row>
    <row r="104" spans="2:16" ht="12.75" thickBot="1" thickTop="1">
      <c r="B104" s="248" t="s">
        <v>29</v>
      </c>
      <c r="C104" s="249"/>
      <c r="D104" s="249"/>
      <c r="E104" s="249"/>
      <c r="F104" s="250"/>
      <c r="G104" s="275">
        <f>SUM(G105:H108)</f>
        <v>0</v>
      </c>
      <c r="H104" s="276"/>
      <c r="I104" s="42">
        <f aca="true" t="shared" si="7" ref="I104:N104">I105+I106+I107+I108</f>
        <v>0</v>
      </c>
      <c r="J104" s="42">
        <f t="shared" si="7"/>
        <v>0</v>
      </c>
      <c r="K104" s="42">
        <f t="shared" si="7"/>
        <v>0</v>
      </c>
      <c r="L104" s="42">
        <f t="shared" si="7"/>
        <v>0</v>
      </c>
      <c r="M104" s="42">
        <f t="shared" si="7"/>
        <v>0</v>
      </c>
      <c r="N104" s="46" t="e">
        <f t="shared" si="7"/>
        <v>#DIV/0!</v>
      </c>
      <c r="O104" s="46" t="e">
        <f>O105+O106+O107+O108</f>
        <v>#DIV/0!</v>
      </c>
      <c r="P104" s="46" t="e">
        <f>P105+P106+P107+P108</f>
        <v>#DIV/0!</v>
      </c>
    </row>
    <row r="105" spans="2:16" ht="12.75" thickBot="1" thickTop="1">
      <c r="B105" s="272" t="s">
        <v>6</v>
      </c>
      <c r="C105" s="273"/>
      <c r="D105" s="273"/>
      <c r="E105" s="273"/>
      <c r="F105" s="274"/>
      <c r="G105" s="268">
        <v>0</v>
      </c>
      <c r="H105" s="269"/>
      <c r="I105" s="38"/>
      <c r="J105" s="38"/>
      <c r="K105" s="39"/>
      <c r="L105" s="38"/>
      <c r="M105" s="40">
        <f>J105-L105</f>
        <v>0</v>
      </c>
      <c r="N105" s="45" t="e">
        <f>L105/$G$104</f>
        <v>#DIV/0!</v>
      </c>
      <c r="O105" s="45" t="e">
        <f>L105/$I$99</f>
        <v>#DIV/0!</v>
      </c>
      <c r="P105" s="41" t="e">
        <f>L105/$J$104</f>
        <v>#DIV/0!</v>
      </c>
    </row>
    <row r="106" spans="2:16" ht="12.75" thickBot="1" thickTop="1">
      <c r="B106" s="272" t="s">
        <v>7</v>
      </c>
      <c r="C106" s="273"/>
      <c r="D106" s="273"/>
      <c r="E106" s="273"/>
      <c r="F106" s="274"/>
      <c r="G106" s="268">
        <v>0</v>
      </c>
      <c r="H106" s="269"/>
      <c r="I106" s="38"/>
      <c r="J106" s="38"/>
      <c r="K106" s="39"/>
      <c r="L106" s="38"/>
      <c r="M106" s="40">
        <f>J106-L106</f>
        <v>0</v>
      </c>
      <c r="N106" s="45" t="e">
        <f>L106/$G$104</f>
        <v>#DIV/0!</v>
      </c>
      <c r="O106" s="45" t="e">
        <f>L106/$I$99</f>
        <v>#DIV/0!</v>
      </c>
      <c r="P106" s="41" t="e">
        <f>L106/$J$104</f>
        <v>#DIV/0!</v>
      </c>
    </row>
    <row r="107" spans="2:16" ht="12.75" thickBot="1" thickTop="1">
      <c r="B107" s="272" t="s">
        <v>8</v>
      </c>
      <c r="C107" s="273"/>
      <c r="D107" s="273"/>
      <c r="E107" s="273"/>
      <c r="F107" s="274"/>
      <c r="G107" s="268">
        <v>0</v>
      </c>
      <c r="H107" s="269"/>
      <c r="I107" s="38"/>
      <c r="J107" s="38"/>
      <c r="K107" s="39"/>
      <c r="L107" s="38"/>
      <c r="M107" s="40">
        <f>J107-L107</f>
        <v>0</v>
      </c>
      <c r="N107" s="45" t="e">
        <f>L107/$G$104</f>
        <v>#DIV/0!</v>
      </c>
      <c r="O107" s="45" t="e">
        <f>L107/$I$99</f>
        <v>#DIV/0!</v>
      </c>
      <c r="P107" s="41" t="e">
        <f>L107/$J$104</f>
        <v>#DIV/0!</v>
      </c>
    </row>
    <row r="108" spans="2:16" ht="12.75" thickBot="1" thickTop="1">
      <c r="B108" s="272" t="s">
        <v>37</v>
      </c>
      <c r="C108" s="273"/>
      <c r="D108" s="273"/>
      <c r="E108" s="273"/>
      <c r="F108" s="274"/>
      <c r="G108" s="268">
        <v>0</v>
      </c>
      <c r="H108" s="269"/>
      <c r="I108" s="38"/>
      <c r="J108" s="38"/>
      <c r="K108" s="39"/>
      <c r="L108" s="38"/>
      <c r="M108" s="40">
        <f>J108-L108</f>
        <v>0</v>
      </c>
      <c r="N108" s="45" t="e">
        <f>L108/$G$104</f>
        <v>#DIV/0!</v>
      </c>
      <c r="O108" s="45" t="e">
        <f>L108/$I$99</f>
        <v>#DIV/0!</v>
      </c>
      <c r="P108" s="41" t="e">
        <f>L108/$J$104</f>
        <v>#DIV/0!</v>
      </c>
    </row>
    <row r="109" spans="2:16" ht="12.75" thickBot="1" thickTop="1">
      <c r="B109" s="248" t="s">
        <v>122</v>
      </c>
      <c r="C109" s="249"/>
      <c r="D109" s="249"/>
      <c r="E109" s="249"/>
      <c r="F109" s="250"/>
      <c r="G109" s="306">
        <v>0</v>
      </c>
      <c r="H109" s="307"/>
      <c r="I109" s="43">
        <v>0</v>
      </c>
      <c r="J109" s="43">
        <v>0</v>
      </c>
      <c r="K109" s="44">
        <v>0</v>
      </c>
      <c r="L109" s="43"/>
      <c r="M109" s="42">
        <f>J109-L109</f>
        <v>0</v>
      </c>
      <c r="N109" s="46" t="e">
        <f>K109/G109</f>
        <v>#DIV/0!</v>
      </c>
      <c r="O109" s="46" t="e">
        <f>L109/I109</f>
        <v>#DIV/0!</v>
      </c>
      <c r="P109" s="46" t="e">
        <f>L109/J109</f>
        <v>#DIV/0!</v>
      </c>
    </row>
    <row r="110" spans="2:16" ht="12.75" thickBot="1" thickTop="1">
      <c r="B110" s="248" t="s">
        <v>123</v>
      </c>
      <c r="C110" s="249"/>
      <c r="D110" s="249"/>
      <c r="E110" s="249"/>
      <c r="F110" s="250"/>
      <c r="G110" s="270">
        <f>G99+G104+G109</f>
        <v>6716097</v>
      </c>
      <c r="H110" s="271"/>
      <c r="I110" s="31">
        <f>I99+I104+I109</f>
        <v>0</v>
      </c>
      <c r="J110" s="31">
        <f>J99+J104+J109</f>
        <v>0</v>
      </c>
      <c r="K110" s="31">
        <f>K99+K104+K109</f>
        <v>0</v>
      </c>
      <c r="L110" s="31">
        <f>L99+L104+L109</f>
        <v>0</v>
      </c>
      <c r="M110" s="31">
        <f>M99+M104+M109</f>
        <v>0</v>
      </c>
      <c r="N110" s="132">
        <f>$K$110/G110</f>
        <v>0</v>
      </c>
      <c r="O110" s="133" t="e">
        <f>K110/I110</f>
        <v>#DIV/0!</v>
      </c>
      <c r="P110" s="133" t="e">
        <f>K110/J110</f>
        <v>#DIV/0!</v>
      </c>
    </row>
    <row r="111" spans="2:16" ht="12.75" thickBot="1" thickTop="1">
      <c r="B111" s="312" t="s">
        <v>238</v>
      </c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4"/>
    </row>
    <row r="112" spans="2:16" ht="24" customHeight="1" thickBot="1" thickTop="1">
      <c r="B112" s="292" t="s">
        <v>62</v>
      </c>
      <c r="C112" s="293"/>
      <c r="D112" s="293"/>
      <c r="E112" s="293"/>
      <c r="F112" s="293"/>
      <c r="G112" s="294"/>
      <c r="H112" s="301" t="s">
        <v>106</v>
      </c>
      <c r="I112" s="302"/>
      <c r="J112" s="315" t="s">
        <v>306</v>
      </c>
      <c r="K112" s="316"/>
      <c r="L112" s="317"/>
      <c r="M112" s="315" t="s">
        <v>307</v>
      </c>
      <c r="N112" s="317"/>
      <c r="O112" s="315" t="s">
        <v>308</v>
      </c>
      <c r="P112" s="317"/>
    </row>
    <row r="113" spans="2:16" ht="12.75" thickBot="1" thickTop="1">
      <c r="B113" s="295"/>
      <c r="C113" s="296"/>
      <c r="D113" s="296"/>
      <c r="E113" s="296"/>
      <c r="F113" s="296"/>
      <c r="G113" s="297"/>
      <c r="H113" s="244" t="s">
        <v>97</v>
      </c>
      <c r="I113" s="245"/>
      <c r="J113" s="374"/>
      <c r="K113" s="375"/>
      <c r="L113" s="375"/>
      <c r="M113" s="375"/>
      <c r="N113" s="375"/>
      <c r="O113" s="375"/>
      <c r="P113" s="376"/>
    </row>
    <row r="114" spans="2:16" ht="12.75" thickBot="1" thickTop="1">
      <c r="B114" s="298"/>
      <c r="C114" s="299"/>
      <c r="D114" s="299"/>
      <c r="E114" s="299"/>
      <c r="F114" s="299"/>
      <c r="G114" s="300"/>
      <c r="H114" s="244" t="s">
        <v>98</v>
      </c>
      <c r="I114" s="245"/>
      <c r="J114" s="248"/>
      <c r="K114" s="249"/>
      <c r="L114" s="249"/>
      <c r="M114" s="249"/>
      <c r="N114" s="249"/>
      <c r="O114" s="249"/>
      <c r="P114" s="377"/>
    </row>
    <row r="115" spans="2:16" ht="12.75" thickBot="1" thickTop="1">
      <c r="B115" s="58" t="s">
        <v>118</v>
      </c>
      <c r="C115" s="326" t="s">
        <v>119</v>
      </c>
      <c r="D115" s="327"/>
      <c r="E115" s="327"/>
      <c r="F115" s="327"/>
      <c r="G115" s="328"/>
      <c r="H115" s="373" t="s">
        <v>56</v>
      </c>
      <c r="I115" s="373"/>
      <c r="J115" s="373"/>
      <c r="K115" s="373"/>
      <c r="L115" s="373" t="s">
        <v>65</v>
      </c>
      <c r="M115" s="373"/>
      <c r="N115" s="373"/>
      <c r="O115" s="373"/>
      <c r="P115" s="373"/>
    </row>
    <row r="116" spans="1:16" s="6" customFormat="1" ht="23.25" customHeight="1" thickBot="1" thickTop="1">
      <c r="A116" s="206"/>
      <c r="B116" s="36" t="s">
        <v>17</v>
      </c>
      <c r="C116" s="237" t="s">
        <v>322</v>
      </c>
      <c r="D116" s="238"/>
      <c r="E116" s="238"/>
      <c r="F116" s="238"/>
      <c r="G116" s="239"/>
      <c r="H116" s="240" t="s">
        <v>355</v>
      </c>
      <c r="I116" s="240"/>
      <c r="J116" s="240"/>
      <c r="K116" s="240"/>
      <c r="L116" s="265"/>
      <c r="M116" s="266"/>
      <c r="N116" s="266"/>
      <c r="O116" s="266"/>
      <c r="P116" s="267"/>
    </row>
    <row r="117" spans="1:16" s="6" customFormat="1" ht="31.5" customHeight="1" thickBot="1" thickTop="1">
      <c r="A117" s="206"/>
      <c r="B117" s="36" t="s">
        <v>46</v>
      </c>
      <c r="C117" s="237" t="s">
        <v>322</v>
      </c>
      <c r="D117" s="238"/>
      <c r="E117" s="238"/>
      <c r="F117" s="238"/>
      <c r="G117" s="239"/>
      <c r="H117" s="237" t="s">
        <v>163</v>
      </c>
      <c r="I117" s="238"/>
      <c r="J117" s="238"/>
      <c r="K117" s="239"/>
      <c r="L117" s="265"/>
      <c r="M117" s="266"/>
      <c r="N117" s="266"/>
      <c r="O117" s="266"/>
      <c r="P117" s="267"/>
    </row>
    <row r="118" spans="1:16" s="6" customFormat="1" ht="13.5" customHeight="1" thickBot="1" thickTop="1">
      <c r="A118" s="206"/>
      <c r="B118" s="36" t="s">
        <v>18</v>
      </c>
      <c r="C118" s="237" t="s">
        <v>322</v>
      </c>
      <c r="D118" s="238"/>
      <c r="E118" s="238"/>
      <c r="F118" s="238"/>
      <c r="G118" s="239"/>
      <c r="H118" s="240" t="s">
        <v>356</v>
      </c>
      <c r="I118" s="240"/>
      <c r="J118" s="240"/>
      <c r="K118" s="240"/>
      <c r="L118" s="265"/>
      <c r="M118" s="266"/>
      <c r="N118" s="266"/>
      <c r="O118" s="266"/>
      <c r="P118" s="267"/>
    </row>
    <row r="119" spans="1:16" s="6" customFormat="1" ht="25.5" customHeight="1" thickBot="1" thickTop="1">
      <c r="A119" s="206"/>
      <c r="B119" s="36" t="s">
        <v>19</v>
      </c>
      <c r="C119" s="237" t="s">
        <v>322</v>
      </c>
      <c r="D119" s="238"/>
      <c r="E119" s="238"/>
      <c r="F119" s="238"/>
      <c r="G119" s="239"/>
      <c r="H119" s="240" t="s">
        <v>163</v>
      </c>
      <c r="I119" s="240"/>
      <c r="J119" s="240"/>
      <c r="K119" s="240"/>
      <c r="L119" s="265"/>
      <c r="M119" s="266"/>
      <c r="N119" s="266"/>
      <c r="O119" s="266"/>
      <c r="P119" s="267"/>
    </row>
    <row r="120" spans="1:16" s="6" customFormat="1" ht="14.25" customHeight="1" thickBot="1" thickTop="1">
      <c r="A120" s="206"/>
      <c r="B120" s="76" t="s">
        <v>156</v>
      </c>
      <c r="C120" s="237" t="s">
        <v>321</v>
      </c>
      <c r="D120" s="238"/>
      <c r="E120" s="238"/>
      <c r="F120" s="238"/>
      <c r="G120" s="239"/>
      <c r="H120" s="240" t="s">
        <v>332</v>
      </c>
      <c r="I120" s="240"/>
      <c r="J120" s="240"/>
      <c r="K120" s="240"/>
      <c r="L120" s="77"/>
      <c r="M120" s="78"/>
      <c r="N120" s="78"/>
      <c r="O120" s="78"/>
      <c r="P120" s="79"/>
    </row>
    <row r="121" spans="1:16" s="6" customFormat="1" ht="26.25" customHeight="1" thickBot="1" thickTop="1">
      <c r="A121" s="206"/>
      <c r="B121" s="76" t="s">
        <v>157</v>
      </c>
      <c r="C121" s="237" t="s">
        <v>322</v>
      </c>
      <c r="D121" s="238"/>
      <c r="E121" s="238"/>
      <c r="F121" s="238"/>
      <c r="G121" s="239"/>
      <c r="H121" s="240" t="s">
        <v>163</v>
      </c>
      <c r="I121" s="240"/>
      <c r="J121" s="240"/>
      <c r="K121" s="240"/>
      <c r="L121" s="77"/>
      <c r="M121" s="78"/>
      <c r="N121" s="78"/>
      <c r="O121" s="78"/>
      <c r="P121" s="79"/>
    </row>
    <row r="122" spans="1:16" s="6" customFormat="1" ht="31.5" customHeight="1" thickBot="1" thickTop="1">
      <c r="A122" s="206"/>
      <c r="B122" s="76" t="s">
        <v>158</v>
      </c>
      <c r="C122" s="237" t="s">
        <v>329</v>
      </c>
      <c r="D122" s="238"/>
      <c r="E122" s="238"/>
      <c r="F122" s="238"/>
      <c r="G122" s="239"/>
      <c r="H122" s="240" t="s">
        <v>325</v>
      </c>
      <c r="I122" s="240"/>
      <c r="J122" s="240"/>
      <c r="K122" s="240"/>
      <c r="L122" s="228"/>
      <c r="M122" s="229"/>
      <c r="N122" s="229"/>
      <c r="O122" s="229"/>
      <c r="P122" s="230"/>
    </row>
    <row r="123" spans="1:16" s="6" customFormat="1" ht="31.5" customHeight="1" thickBot="1" thickTop="1">
      <c r="A123" s="206"/>
      <c r="B123" s="76" t="s">
        <v>159</v>
      </c>
      <c r="C123" s="237" t="s">
        <v>165</v>
      </c>
      <c r="D123" s="238"/>
      <c r="E123" s="238"/>
      <c r="F123" s="238"/>
      <c r="G123" s="239"/>
      <c r="H123" s="240" t="s">
        <v>326</v>
      </c>
      <c r="I123" s="240"/>
      <c r="J123" s="240"/>
      <c r="K123" s="240"/>
      <c r="L123" s="228"/>
      <c r="M123" s="229"/>
      <c r="N123" s="229"/>
      <c r="O123" s="229"/>
      <c r="P123" s="230"/>
    </row>
    <row r="124" spans="1:16" s="6" customFormat="1" ht="13.5" customHeight="1" thickBot="1" thickTop="1">
      <c r="A124" s="206"/>
      <c r="B124" s="76" t="s">
        <v>160</v>
      </c>
      <c r="C124" s="237" t="s">
        <v>309</v>
      </c>
      <c r="D124" s="238"/>
      <c r="E124" s="238"/>
      <c r="F124" s="238"/>
      <c r="G124" s="239"/>
      <c r="H124" s="240" t="s">
        <v>164</v>
      </c>
      <c r="I124" s="240"/>
      <c r="J124" s="240"/>
      <c r="K124" s="240"/>
      <c r="L124" s="77"/>
      <c r="M124" s="78"/>
      <c r="N124" s="78"/>
      <c r="O124" s="78"/>
      <c r="P124" s="79"/>
    </row>
    <row r="125" spans="1:16" s="6" customFormat="1" ht="13.5" customHeight="1" thickBot="1" thickTop="1">
      <c r="A125" s="206"/>
      <c r="B125" s="76" t="s">
        <v>161</v>
      </c>
      <c r="C125" s="237" t="s">
        <v>309</v>
      </c>
      <c r="D125" s="238"/>
      <c r="E125" s="238"/>
      <c r="F125" s="238"/>
      <c r="G125" s="239"/>
      <c r="H125" s="240" t="s">
        <v>164</v>
      </c>
      <c r="I125" s="240"/>
      <c r="J125" s="240"/>
      <c r="K125" s="240"/>
      <c r="L125" s="213"/>
      <c r="M125" s="214"/>
      <c r="N125" s="214"/>
      <c r="O125" s="214"/>
      <c r="P125" s="215"/>
    </row>
    <row r="126" spans="1:16" s="6" customFormat="1" ht="13.5" customHeight="1" thickBot="1" thickTop="1">
      <c r="A126" s="206"/>
      <c r="B126" s="76" t="s">
        <v>162</v>
      </c>
      <c r="C126" s="237" t="s">
        <v>309</v>
      </c>
      <c r="D126" s="238"/>
      <c r="E126" s="238"/>
      <c r="F126" s="238"/>
      <c r="G126" s="239"/>
      <c r="H126" s="240" t="s">
        <v>164</v>
      </c>
      <c r="I126" s="240"/>
      <c r="J126" s="240"/>
      <c r="K126" s="240"/>
      <c r="L126" s="213"/>
      <c r="M126" s="214"/>
      <c r="N126" s="214"/>
      <c r="O126" s="214"/>
      <c r="P126" s="215"/>
    </row>
    <row r="127" spans="1:16" s="6" customFormat="1" ht="24.75" customHeight="1" thickBot="1" thickTop="1">
      <c r="A127" s="206"/>
      <c r="B127" s="76" t="s">
        <v>297</v>
      </c>
      <c r="C127" s="237" t="s">
        <v>324</v>
      </c>
      <c r="D127" s="238"/>
      <c r="E127" s="238"/>
      <c r="F127" s="238"/>
      <c r="G127" s="239"/>
      <c r="H127" s="240" t="s">
        <v>327</v>
      </c>
      <c r="I127" s="240"/>
      <c r="J127" s="240"/>
      <c r="K127" s="240"/>
      <c r="L127" s="213"/>
      <c r="M127" s="214"/>
      <c r="N127" s="214"/>
      <c r="O127" s="214"/>
      <c r="P127" s="215"/>
    </row>
    <row r="128" spans="1:16" s="6" customFormat="1" ht="25.5" customHeight="1" thickBot="1" thickTop="1">
      <c r="A128" s="206"/>
      <c r="B128" s="76" t="s">
        <v>295</v>
      </c>
      <c r="C128" s="237" t="s">
        <v>323</v>
      </c>
      <c r="D128" s="238"/>
      <c r="E128" s="238"/>
      <c r="F128" s="238"/>
      <c r="G128" s="239"/>
      <c r="H128" s="240" t="s">
        <v>164</v>
      </c>
      <c r="I128" s="240"/>
      <c r="J128" s="240"/>
      <c r="K128" s="240"/>
      <c r="L128" s="77"/>
      <c r="M128" s="78"/>
      <c r="N128" s="78"/>
      <c r="O128" s="78"/>
      <c r="P128" s="79"/>
    </row>
    <row r="129" spans="1:16" s="6" customFormat="1" ht="12.75" thickBot="1" thickTop="1">
      <c r="A129" s="206"/>
      <c r="B129" s="76" t="s">
        <v>296</v>
      </c>
      <c r="C129" s="237" t="s">
        <v>239</v>
      </c>
      <c r="D129" s="238"/>
      <c r="E129" s="238"/>
      <c r="F129" s="238"/>
      <c r="G129" s="239"/>
      <c r="H129" s="240" t="s">
        <v>164</v>
      </c>
      <c r="I129" s="240"/>
      <c r="J129" s="240"/>
      <c r="K129" s="240"/>
      <c r="L129" s="77"/>
      <c r="M129" s="78"/>
      <c r="N129" s="78"/>
      <c r="O129" s="78"/>
      <c r="P129" s="79"/>
    </row>
    <row r="130" spans="1:16" s="6" customFormat="1" ht="13.5" customHeight="1" thickBot="1" thickTop="1">
      <c r="A130" s="206"/>
      <c r="B130" s="76" t="s">
        <v>361</v>
      </c>
      <c r="C130" s="237" t="s">
        <v>239</v>
      </c>
      <c r="D130" s="238"/>
      <c r="E130" s="238"/>
      <c r="F130" s="238"/>
      <c r="G130" s="239"/>
      <c r="H130" s="240" t="s">
        <v>164</v>
      </c>
      <c r="I130" s="240"/>
      <c r="J130" s="240"/>
      <c r="K130" s="240"/>
      <c r="L130" s="265"/>
      <c r="M130" s="266"/>
      <c r="N130" s="266"/>
      <c r="O130" s="266"/>
      <c r="P130" s="267"/>
    </row>
    <row r="131" spans="2:16" ht="12.75" thickBot="1" thickTop="1">
      <c r="B131" s="284" t="s">
        <v>16</v>
      </c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6"/>
    </row>
    <row r="132" spans="2:16" ht="14.25" thickBot="1" thickTop="1">
      <c r="B132" s="49" t="s">
        <v>107</v>
      </c>
      <c r="C132" s="277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9"/>
    </row>
    <row r="133" spans="2:16" ht="12.75" thickBot="1" thickTop="1">
      <c r="B133" s="49" t="s">
        <v>108</v>
      </c>
      <c r="C133" s="287"/>
      <c r="D133" s="288"/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9"/>
    </row>
    <row r="134" spans="2:16" ht="12.75" thickBot="1" thickTop="1">
      <c r="B134" s="49" t="s">
        <v>109</v>
      </c>
      <c r="C134" s="287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9"/>
    </row>
    <row r="135" spans="2:16" ht="12.75" thickBot="1" thickTop="1">
      <c r="B135" s="49" t="s">
        <v>120</v>
      </c>
      <c r="C135" s="287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1"/>
    </row>
    <row r="136" ht="12" thickTop="1"/>
  </sheetData>
  <sheetProtection/>
  <mergeCells count="260">
    <mergeCell ref="G105:H105"/>
    <mergeCell ref="D95:F95"/>
    <mergeCell ref="C129:G129"/>
    <mergeCell ref="C125:G125"/>
    <mergeCell ref="C126:G126"/>
    <mergeCell ref="C127:G127"/>
    <mergeCell ref="C124:G124"/>
    <mergeCell ref="H129:K129"/>
    <mergeCell ref="H120:K120"/>
    <mergeCell ref="H121:K121"/>
    <mergeCell ref="D94:F94"/>
    <mergeCell ref="G108:H108"/>
    <mergeCell ref="H115:K115"/>
    <mergeCell ref="J113:P113"/>
    <mergeCell ref="J114:P114"/>
    <mergeCell ref="D88:F88"/>
    <mergeCell ref="D89:F89"/>
    <mergeCell ref="L115:P115"/>
    <mergeCell ref="G107:H107"/>
    <mergeCell ref="B103:F103"/>
    <mergeCell ref="B92:C92"/>
    <mergeCell ref="D92:F92"/>
    <mergeCell ref="C128:G128"/>
    <mergeCell ref="C121:G121"/>
    <mergeCell ref="B94:C94"/>
    <mergeCell ref="B102:F102"/>
    <mergeCell ref="B109:F109"/>
    <mergeCell ref="D93:F93"/>
    <mergeCell ref="B93:C93"/>
    <mergeCell ref="B97:P97"/>
    <mergeCell ref="G86:I86"/>
    <mergeCell ref="J86:L86"/>
    <mergeCell ref="B86:C87"/>
    <mergeCell ref="D86:F87"/>
    <mergeCell ref="D90:F90"/>
    <mergeCell ref="D91:F91"/>
    <mergeCell ref="B89:C89"/>
    <mergeCell ref="B88:C88"/>
    <mergeCell ref="B90:C90"/>
    <mergeCell ref="B91:C91"/>
    <mergeCell ref="O75:P75"/>
    <mergeCell ref="L72:N72"/>
    <mergeCell ref="O72:P72"/>
    <mergeCell ref="B85:N85"/>
    <mergeCell ref="B72:G72"/>
    <mergeCell ref="O83:P83"/>
    <mergeCell ref="B76:P76"/>
    <mergeCell ref="H82:I83"/>
    <mergeCell ref="B83:G83"/>
    <mergeCell ref="O82:P82"/>
    <mergeCell ref="O86:O87"/>
    <mergeCell ref="P86:P87"/>
    <mergeCell ref="B75:G75"/>
    <mergeCell ref="J83:K83"/>
    <mergeCell ref="L83:N83"/>
    <mergeCell ref="J75:K75"/>
    <mergeCell ref="H72:I75"/>
    <mergeCell ref="J78:K78"/>
    <mergeCell ref="B81:P81"/>
    <mergeCell ref="J74:K74"/>
    <mergeCell ref="C16:M16"/>
    <mergeCell ref="H70:I70"/>
    <mergeCell ref="B19:N19"/>
    <mergeCell ref="J70:K70"/>
    <mergeCell ref="L70:N70"/>
    <mergeCell ref="L75:N75"/>
    <mergeCell ref="L74:N74"/>
    <mergeCell ref="B73:G73"/>
    <mergeCell ref="B66:D66"/>
    <mergeCell ref="B74:G74"/>
    <mergeCell ref="C1:C2"/>
    <mergeCell ref="N1:P4"/>
    <mergeCell ref="B34:C34"/>
    <mergeCell ref="B36:O36"/>
    <mergeCell ref="B37:N37"/>
    <mergeCell ref="B20:C20"/>
    <mergeCell ref="B8:P8"/>
    <mergeCell ref="C14:M14"/>
    <mergeCell ref="C15:M15"/>
    <mergeCell ref="B32:O32"/>
    <mergeCell ref="B68:D68"/>
    <mergeCell ref="B62:C62"/>
    <mergeCell ref="B65:O65"/>
    <mergeCell ref="J72:K72"/>
    <mergeCell ref="J73:K73"/>
    <mergeCell ref="B67:D67"/>
    <mergeCell ref="B23:O23"/>
    <mergeCell ref="B25:C25"/>
    <mergeCell ref="B24:N24"/>
    <mergeCell ref="B28:O28"/>
    <mergeCell ref="B29:N29"/>
    <mergeCell ref="B30:C30"/>
    <mergeCell ref="B33:N33"/>
    <mergeCell ref="B57:N57"/>
    <mergeCell ref="L73:N73"/>
    <mergeCell ref="B58:C58"/>
    <mergeCell ref="B61:N61"/>
    <mergeCell ref="B70:G70"/>
    <mergeCell ref="B60:O60"/>
    <mergeCell ref="O70:P70"/>
    <mergeCell ref="B44:C44"/>
    <mergeCell ref="B46:O46"/>
    <mergeCell ref="AY81:BD81"/>
    <mergeCell ref="B43:N43"/>
    <mergeCell ref="CI81:CN81"/>
    <mergeCell ref="U81:Z81"/>
    <mergeCell ref="AA81:AF81"/>
    <mergeCell ref="O73:P73"/>
    <mergeCell ref="L77:N77"/>
    <mergeCell ref="O80:P80"/>
    <mergeCell ref="B53:C53"/>
    <mergeCell ref="B55:O55"/>
    <mergeCell ref="O77:P77"/>
    <mergeCell ref="O78:P78"/>
    <mergeCell ref="B7:P7"/>
    <mergeCell ref="B9:P9"/>
    <mergeCell ref="B11:P11"/>
    <mergeCell ref="B12:P12"/>
    <mergeCell ref="B13:N13"/>
    <mergeCell ref="B77:G77"/>
    <mergeCell ref="B10:P10"/>
    <mergeCell ref="B71:P71"/>
    <mergeCell ref="EW81:FB81"/>
    <mergeCell ref="FC81:FH81"/>
    <mergeCell ref="B17:P17"/>
    <mergeCell ref="B18:N18"/>
    <mergeCell ref="Q81:T81"/>
    <mergeCell ref="BE81:BJ81"/>
    <mergeCell ref="BK81:BP81"/>
    <mergeCell ref="EQ81:EV81"/>
    <mergeCell ref="CC81:CH81"/>
    <mergeCell ref="O74:P74"/>
    <mergeCell ref="AG81:AL81"/>
    <mergeCell ref="AM81:AR81"/>
    <mergeCell ref="AS81:AX81"/>
    <mergeCell ref="BQ81:BV81"/>
    <mergeCell ref="BW81:CB81"/>
    <mergeCell ref="DS81:DX81"/>
    <mergeCell ref="DG81:DL81"/>
    <mergeCell ref="CO81:CT81"/>
    <mergeCell ref="CU81:CZ81"/>
    <mergeCell ref="DA81:DF81"/>
    <mergeCell ref="IC81:IH81"/>
    <mergeCell ref="DM81:DR81"/>
    <mergeCell ref="HK81:HP81"/>
    <mergeCell ref="DY81:ED81"/>
    <mergeCell ref="EE81:EJ81"/>
    <mergeCell ref="EK81:EP81"/>
    <mergeCell ref="FU81:FZ81"/>
    <mergeCell ref="GA81:GF81"/>
    <mergeCell ref="GG81:GL81"/>
    <mergeCell ref="GM81:GR81"/>
    <mergeCell ref="IO81:IT81"/>
    <mergeCell ref="IU81:IV81"/>
    <mergeCell ref="HQ81:HV81"/>
    <mergeCell ref="HW81:IB81"/>
    <mergeCell ref="FI81:FN81"/>
    <mergeCell ref="FO81:FT81"/>
    <mergeCell ref="GS81:GX81"/>
    <mergeCell ref="GY81:HD81"/>
    <mergeCell ref="HE81:HJ81"/>
    <mergeCell ref="II81:IN81"/>
    <mergeCell ref="B82:G82"/>
    <mergeCell ref="J82:K82"/>
    <mergeCell ref="L82:N82"/>
    <mergeCell ref="L119:P119"/>
    <mergeCell ref="C116:G116"/>
    <mergeCell ref="B84:G84"/>
    <mergeCell ref="H84:I84"/>
    <mergeCell ref="C115:G115"/>
    <mergeCell ref="B105:F105"/>
    <mergeCell ref="B96:F96"/>
    <mergeCell ref="O84:P84"/>
    <mergeCell ref="J84:N84"/>
    <mergeCell ref="H113:I113"/>
    <mergeCell ref="B111:P111"/>
    <mergeCell ref="J112:L112"/>
    <mergeCell ref="M112:N112"/>
    <mergeCell ref="O112:P112"/>
    <mergeCell ref="G102:H102"/>
    <mergeCell ref="M92:N92"/>
    <mergeCell ref="B95:C95"/>
    <mergeCell ref="H130:K130"/>
    <mergeCell ref="G99:H99"/>
    <mergeCell ref="B98:F98"/>
    <mergeCell ref="B99:F99"/>
    <mergeCell ref="B100:F100"/>
    <mergeCell ref="G103:H103"/>
    <mergeCell ref="B106:F106"/>
    <mergeCell ref="B101:F101"/>
    <mergeCell ref="G109:H109"/>
    <mergeCell ref="G101:H101"/>
    <mergeCell ref="C133:P133"/>
    <mergeCell ref="C134:P134"/>
    <mergeCell ref="C135:P135"/>
    <mergeCell ref="B112:G114"/>
    <mergeCell ref="H112:I112"/>
    <mergeCell ref="H117:K117"/>
    <mergeCell ref="L117:P117"/>
    <mergeCell ref="C120:G120"/>
    <mergeCell ref="C130:G130"/>
    <mergeCell ref="L130:P130"/>
    <mergeCell ref="C132:P132"/>
    <mergeCell ref="M86:N87"/>
    <mergeCell ref="M88:N88"/>
    <mergeCell ref="M89:N89"/>
    <mergeCell ref="M90:N90"/>
    <mergeCell ref="M91:N91"/>
    <mergeCell ref="M93:N93"/>
    <mergeCell ref="H124:K124"/>
    <mergeCell ref="B131:P131"/>
    <mergeCell ref="H128:K128"/>
    <mergeCell ref="H125:K125"/>
    <mergeCell ref="H126:K126"/>
    <mergeCell ref="H127:K127"/>
    <mergeCell ref="G100:H100"/>
    <mergeCell ref="G106:H106"/>
    <mergeCell ref="B104:F104"/>
    <mergeCell ref="G110:H110"/>
    <mergeCell ref="B107:F107"/>
    <mergeCell ref="B108:F108"/>
    <mergeCell ref="G104:H104"/>
    <mergeCell ref="H118:K118"/>
    <mergeCell ref="L118:P118"/>
    <mergeCell ref="C119:G119"/>
    <mergeCell ref="H119:K119"/>
    <mergeCell ref="L116:P116"/>
    <mergeCell ref="H116:K116"/>
    <mergeCell ref="C117:G117"/>
    <mergeCell ref="C118:G118"/>
    <mergeCell ref="B47:N47"/>
    <mergeCell ref="B48:C48"/>
    <mergeCell ref="B51:O51"/>
    <mergeCell ref="J80:K80"/>
    <mergeCell ref="B52:N52"/>
    <mergeCell ref="H77:I80"/>
    <mergeCell ref="B69:D69"/>
    <mergeCell ref="B56:N56"/>
    <mergeCell ref="B78:G78"/>
    <mergeCell ref="B80:G80"/>
    <mergeCell ref="H114:I114"/>
    <mergeCell ref="L78:N78"/>
    <mergeCell ref="L80:N80"/>
    <mergeCell ref="J77:K77"/>
    <mergeCell ref="B110:F110"/>
    <mergeCell ref="M94:N94"/>
    <mergeCell ref="M95:N95"/>
    <mergeCell ref="M96:N96"/>
    <mergeCell ref="J79:K79"/>
    <mergeCell ref="G98:H98"/>
    <mergeCell ref="B38:N38"/>
    <mergeCell ref="B39:C39"/>
    <mergeCell ref="B42:O42"/>
    <mergeCell ref="C122:G122"/>
    <mergeCell ref="C123:G123"/>
    <mergeCell ref="H122:K122"/>
    <mergeCell ref="H123:K123"/>
    <mergeCell ref="B79:G79"/>
    <mergeCell ref="L79:N79"/>
    <mergeCell ref="O79:P79"/>
  </mergeCells>
  <conditionalFormatting sqref="O63:O64 O59 O43:O55 O35 O26:O27 O21:O22 O31 O40:O41">
    <cfRule type="containsText" priority="94" dxfId="2" operator="containsText" stopIfTrue="1" text="Superou">
      <formula>NOT(ISERROR(SEARCH("Superou",O21)))</formula>
    </cfRule>
    <cfRule type="containsText" priority="95" dxfId="1" operator="containsText" stopIfTrue="1" text="Não atingiu">
      <formula>NOT(ISERROR(SEARCH("Não atingiu",O21)))</formula>
    </cfRule>
    <cfRule type="expression" priority="96" dxfId="0" stopIfTrue="1">
      <formula>LEFT(O21,7)="Atingiu"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9" r:id="rId2"/>
  <headerFooter>
    <oddFooter>&amp;C&amp;D&amp;R&amp;N</oddFooter>
  </headerFooter>
  <rowBreaks count="2" manualBreakCount="2">
    <brk id="55" min="1" max="14" man="1"/>
    <brk id="96" min="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33"/>
  <sheetViews>
    <sheetView showGridLines="0" zoomScale="110" zoomScaleNormal="110" zoomScalePageLayoutView="0" workbookViewId="0" topLeftCell="A79">
      <selection activeCell="C18" sqref="C18"/>
    </sheetView>
  </sheetViews>
  <sheetFormatPr defaultColWidth="9.140625" defaultRowHeight="12.75"/>
  <cols>
    <col min="1" max="1" width="2.7109375" style="69" customWidth="1"/>
    <col min="2" max="2" width="21.00390625" style="69" customWidth="1"/>
    <col min="3" max="3" width="80.7109375" style="69" customWidth="1"/>
    <col min="4" max="16384" width="9.140625" style="69" customWidth="1"/>
  </cols>
  <sheetData>
    <row r="2" spans="2:3" ht="23.25">
      <c r="B2" s="383" t="s">
        <v>236</v>
      </c>
      <c r="C2" s="383"/>
    </row>
    <row r="3" spans="2:3" ht="13.5">
      <c r="B3" s="70"/>
      <c r="C3" s="70"/>
    </row>
    <row r="4" spans="2:3" ht="18" thickBot="1">
      <c r="B4" s="382" t="s">
        <v>23</v>
      </c>
      <c r="C4" s="382"/>
    </row>
    <row r="5" spans="2:3" ht="15" thickBot="1" thickTop="1">
      <c r="B5" s="74" t="s">
        <v>149</v>
      </c>
      <c r="C5" s="74" t="str">
        <f>'1 - QUAR_2020'!$B$19</f>
        <v>OP1: Garantir a execução do PDR2020</v>
      </c>
    </row>
    <row r="6" spans="2:3" ht="15" thickBot="1" thickTop="1">
      <c r="B6" s="71" t="s">
        <v>78</v>
      </c>
      <c r="C6" s="72" t="s">
        <v>1</v>
      </c>
    </row>
    <row r="7" spans="2:3" ht="15" thickBot="1" thickTop="1">
      <c r="B7" s="82" t="str">
        <f>'1 - QUAR_2020'!B21</f>
        <v>Ind.1</v>
      </c>
      <c r="C7" s="92" t="str">
        <f>'1 - QUAR_2020'!C21</f>
        <v>Taxa de análise dos pedidos de apoio</v>
      </c>
    </row>
    <row r="8" spans="2:3" ht="28.5" thickBot="1" thickTop="1">
      <c r="B8" s="71" t="s">
        <v>79</v>
      </c>
      <c r="C8" s="72" t="s">
        <v>360</v>
      </c>
    </row>
    <row r="9" spans="2:3" ht="15" thickBot="1" thickTop="1">
      <c r="B9" s="71" t="s">
        <v>80</v>
      </c>
      <c r="C9" s="72" t="str">
        <f>'1 - QUAR_2020'!L21</f>
        <v>(nº de pedidos de apoio analisados / nº de pedidos de apoio válidos ) x 100%</v>
      </c>
    </row>
    <row r="10" spans="2:3" ht="15" thickBot="1" thickTop="1">
      <c r="B10" s="71" t="s">
        <v>90</v>
      </c>
      <c r="C10" s="146">
        <f>'1 - QUAR_2020'!G21</f>
        <v>0.8</v>
      </c>
    </row>
    <row r="11" spans="2:3" ht="15" thickBot="1" thickTop="1">
      <c r="B11" s="71" t="s">
        <v>81</v>
      </c>
      <c r="C11" s="146">
        <f>'1 - QUAR_2020'!H21</f>
        <v>0.1</v>
      </c>
    </row>
    <row r="12" spans="2:3" ht="15" thickBot="1" thickTop="1">
      <c r="B12" s="71" t="s">
        <v>82</v>
      </c>
      <c r="C12" s="146">
        <f>'1 - QUAR_2020'!I21</f>
        <v>1</v>
      </c>
    </row>
    <row r="13" spans="2:3" ht="15" thickBot="1" thickTop="1">
      <c r="B13" s="71" t="s">
        <v>83</v>
      </c>
      <c r="C13" s="72" t="s">
        <v>151</v>
      </c>
    </row>
    <row r="14" spans="2:3" ht="15" thickBot="1" thickTop="1">
      <c r="B14" s="71" t="s">
        <v>84</v>
      </c>
      <c r="C14" s="72" t="s">
        <v>132</v>
      </c>
    </row>
    <row r="15" spans="2:3" ht="28.5" thickBot="1" thickTop="1">
      <c r="B15" s="71" t="s">
        <v>85</v>
      </c>
      <c r="C15" s="72" t="s">
        <v>235</v>
      </c>
    </row>
    <row r="16" spans="2:3" ht="28.5" thickBot="1" thickTop="1">
      <c r="B16" s="71" t="s">
        <v>86</v>
      </c>
      <c r="C16" s="81" t="s">
        <v>178</v>
      </c>
    </row>
    <row r="17" spans="2:3" ht="28.5" thickBot="1" thickTop="1">
      <c r="B17" s="71" t="s">
        <v>87</v>
      </c>
      <c r="C17" s="72" t="s">
        <v>328</v>
      </c>
    </row>
    <row r="18" spans="2:3" ht="15" thickBot="1" thickTop="1">
      <c r="B18" s="71" t="s">
        <v>88</v>
      </c>
      <c r="C18" s="72" t="str">
        <f>'1 - QUAR_2020'!$H$116</f>
        <v>SI PDR2020</v>
      </c>
    </row>
    <row r="19" ht="14.25" thickBot="1" thickTop="1"/>
    <row r="20" spans="2:3" ht="15" thickBot="1" thickTop="1">
      <c r="B20" s="74" t="s">
        <v>149</v>
      </c>
      <c r="C20" s="74" t="str">
        <f>'1 - QUAR_2020'!$B$19</f>
        <v>OP1: Garantir a execução do PDR2020</v>
      </c>
    </row>
    <row r="21" spans="2:3" ht="15" thickBot="1" thickTop="1">
      <c r="B21" s="71" t="s">
        <v>78</v>
      </c>
      <c r="C21" s="72" t="s">
        <v>1</v>
      </c>
    </row>
    <row r="22" spans="2:3" ht="15" thickBot="1" thickTop="1">
      <c r="B22" s="82" t="str">
        <f>'1 - QUAR_2020'!B22</f>
        <v>Ind.2</v>
      </c>
      <c r="C22" s="92" t="str">
        <f>'1 - QUAR_2020'!C22</f>
        <v>Taxa de análise dos pedidos de pagamento</v>
      </c>
    </row>
    <row r="23" spans="2:3" ht="29.25" customHeight="1" thickBot="1" thickTop="1">
      <c r="B23" s="71" t="s">
        <v>79</v>
      </c>
      <c r="C23" s="72" t="s">
        <v>359</v>
      </c>
    </row>
    <row r="24" spans="2:3" ht="28.5" thickBot="1" thickTop="1">
      <c r="B24" s="71" t="s">
        <v>80</v>
      </c>
      <c r="C24" s="72" t="str">
        <f>'1 - QUAR_2020'!L22</f>
        <v>(nº de pedidos de pagamento validados / nº de pedidos de pagamento devidamente formalizados ) x 100%</v>
      </c>
    </row>
    <row r="25" spans="2:3" ht="15" thickBot="1" thickTop="1">
      <c r="B25" s="71" t="s">
        <v>90</v>
      </c>
      <c r="C25" s="88">
        <f>'1 - QUAR_2020'!G22</f>
        <v>0.9</v>
      </c>
    </row>
    <row r="26" spans="2:3" ht="15" thickBot="1" thickTop="1">
      <c r="B26" s="71" t="s">
        <v>81</v>
      </c>
      <c r="C26" s="88">
        <f>'1 - QUAR_2020'!H22</f>
        <v>0.05</v>
      </c>
    </row>
    <row r="27" spans="2:3" ht="15" thickBot="1" thickTop="1">
      <c r="B27" s="71" t="s">
        <v>82</v>
      </c>
      <c r="C27" s="88">
        <f>'1 - QUAR_2020'!I22</f>
        <v>1</v>
      </c>
    </row>
    <row r="28" spans="2:3" ht="15" thickBot="1" thickTop="1">
      <c r="B28" s="71" t="s">
        <v>83</v>
      </c>
      <c r="C28" s="72" t="s">
        <v>150</v>
      </c>
    </row>
    <row r="29" spans="2:3" ht="15" thickBot="1" thickTop="1">
      <c r="B29" s="71" t="s">
        <v>84</v>
      </c>
      <c r="C29" s="72" t="s">
        <v>132</v>
      </c>
    </row>
    <row r="30" spans="2:3" ht="28.5" thickBot="1" thickTop="1">
      <c r="B30" s="71" t="s">
        <v>85</v>
      </c>
      <c r="C30" s="72" t="s">
        <v>235</v>
      </c>
    </row>
    <row r="31" spans="2:3" ht="28.5" thickBot="1" thickTop="1">
      <c r="B31" s="71" t="s">
        <v>86</v>
      </c>
      <c r="C31" s="81" t="s">
        <v>178</v>
      </c>
    </row>
    <row r="32" spans="2:3" ht="28.5" thickBot="1" thickTop="1">
      <c r="B32" s="71" t="s">
        <v>87</v>
      </c>
      <c r="C32" s="72" t="s">
        <v>328</v>
      </c>
    </row>
    <row r="33" spans="2:3" ht="15" thickBot="1" thickTop="1">
      <c r="B33" s="71" t="s">
        <v>88</v>
      </c>
      <c r="C33" s="72" t="str">
        <f>'1 - QUAR_2020'!$H$117</f>
        <v>iDIGITAL</v>
      </c>
    </row>
    <row r="34" ht="14.25" thickBot="1" thickTop="1"/>
    <row r="35" spans="2:3" ht="15" thickBot="1" thickTop="1">
      <c r="B35" s="74" t="s">
        <v>149</v>
      </c>
      <c r="C35" s="74" t="str">
        <f>'1 - QUAR_2020'!$B$24</f>
        <v>OP2: Garantir a execução do MAR2020</v>
      </c>
    </row>
    <row r="36" spans="2:3" ht="15" thickBot="1" thickTop="1">
      <c r="B36" s="71" t="s">
        <v>78</v>
      </c>
      <c r="C36" s="72" t="s">
        <v>1</v>
      </c>
    </row>
    <row r="37" spans="2:3" ht="15" thickBot="1" thickTop="1">
      <c r="B37" s="82" t="str">
        <f>'1 - QUAR_2020'!$B$26</f>
        <v>Ind.3</v>
      </c>
      <c r="C37" s="92" t="str">
        <f>'1 - QUAR_2020'!C26</f>
        <v>Taxa de análise dos pedidos de apoio</v>
      </c>
    </row>
    <row r="38" spans="2:3" ht="42" customHeight="1" thickBot="1" thickTop="1">
      <c r="B38" s="71" t="s">
        <v>79</v>
      </c>
      <c r="C38" s="72" t="s">
        <v>360</v>
      </c>
    </row>
    <row r="39" spans="2:3" ht="15" thickBot="1" thickTop="1">
      <c r="B39" s="71" t="s">
        <v>80</v>
      </c>
      <c r="C39" s="72" t="str">
        <f>'1 - QUAR_2020'!L26</f>
        <v>(nº de pedidos de apoio analisados / nº de pedidos de apoio válidos ) x 100%</v>
      </c>
    </row>
    <row r="40" spans="2:3" ht="15" thickBot="1" thickTop="1">
      <c r="B40" s="71" t="s">
        <v>90</v>
      </c>
      <c r="C40" s="84">
        <f>'1 - QUAR_2020'!G26</f>
        <v>0.9</v>
      </c>
    </row>
    <row r="41" spans="2:3" ht="15" thickBot="1" thickTop="1">
      <c r="B41" s="71" t="s">
        <v>81</v>
      </c>
      <c r="C41" s="84">
        <f>'1 - QUAR_2020'!$H$26</f>
        <v>0.05</v>
      </c>
    </row>
    <row r="42" spans="2:3" ht="15" thickBot="1" thickTop="1">
      <c r="B42" s="71" t="s">
        <v>82</v>
      </c>
      <c r="C42" s="84">
        <f>'1 - QUAR_2020'!$I$26</f>
        <v>1</v>
      </c>
    </row>
    <row r="43" spans="2:3" ht="15" thickBot="1" thickTop="1">
      <c r="B43" s="71" t="s">
        <v>83</v>
      </c>
      <c r="C43" s="72" t="s">
        <v>150</v>
      </c>
    </row>
    <row r="44" spans="2:3" ht="15" thickBot="1" thickTop="1">
      <c r="B44" s="71" t="s">
        <v>84</v>
      </c>
      <c r="C44" s="72" t="s">
        <v>132</v>
      </c>
    </row>
    <row r="45" spans="2:3" ht="28.5" thickBot="1" thickTop="1">
      <c r="B45" s="71" t="s">
        <v>85</v>
      </c>
      <c r="C45" s="72" t="s">
        <v>235</v>
      </c>
    </row>
    <row r="46" spans="2:3" ht="28.5" thickBot="1" thickTop="1">
      <c r="B46" s="71" t="s">
        <v>86</v>
      </c>
      <c r="C46" s="81" t="s">
        <v>178</v>
      </c>
    </row>
    <row r="47" spans="2:3" ht="28.5" thickBot="1" thickTop="1">
      <c r="B47" s="71" t="s">
        <v>87</v>
      </c>
      <c r="C47" s="72" t="s">
        <v>328</v>
      </c>
    </row>
    <row r="48" spans="2:3" ht="15" thickBot="1" thickTop="1">
      <c r="B48" s="71" t="s">
        <v>88</v>
      </c>
      <c r="C48" s="72" t="str">
        <f>'1 - QUAR_2020'!$H$118</f>
        <v>Si2P</v>
      </c>
    </row>
    <row r="49" ht="14.25" thickBot="1" thickTop="1"/>
    <row r="50" spans="2:3" ht="15" thickBot="1" thickTop="1">
      <c r="B50" s="74" t="s">
        <v>149</v>
      </c>
      <c r="C50" s="74" t="str">
        <f>'1 - QUAR_2020'!$B$24</f>
        <v>OP2: Garantir a execução do MAR2020</v>
      </c>
    </row>
    <row r="51" spans="2:3" ht="15" thickBot="1" thickTop="1">
      <c r="B51" s="71" t="s">
        <v>78</v>
      </c>
      <c r="C51" s="72" t="s">
        <v>1</v>
      </c>
    </row>
    <row r="52" spans="2:3" ht="15" thickBot="1" thickTop="1">
      <c r="B52" s="82" t="str">
        <f>'1 - QUAR_2020'!$B$27</f>
        <v>Ind.4</v>
      </c>
      <c r="C52" s="93" t="str">
        <f>'1 - QUAR_2020'!$C$27</f>
        <v>Taxa de análise dos pedidos de pagamento</v>
      </c>
    </row>
    <row r="53" spans="2:3" ht="48" customHeight="1" thickBot="1" thickTop="1">
      <c r="B53" s="71" t="s">
        <v>79</v>
      </c>
      <c r="C53" s="72" t="s">
        <v>359</v>
      </c>
    </row>
    <row r="54" spans="2:3" ht="24.75" customHeight="1" thickBot="1" thickTop="1">
      <c r="B54" s="71" t="s">
        <v>80</v>
      </c>
      <c r="C54" s="72" t="str">
        <f>'1 - QUAR_2020'!$L$27</f>
        <v>(nº de pedidos de pagamento validados / nº de pedidos de pagamento devidamente formalizados ) x 100%</v>
      </c>
    </row>
    <row r="55" spans="2:3" ht="15" thickBot="1" thickTop="1">
      <c r="B55" s="71" t="s">
        <v>90</v>
      </c>
      <c r="C55" s="84">
        <f>'1 - QUAR_2020'!$G$27</f>
        <v>0.9</v>
      </c>
    </row>
    <row r="56" spans="2:3" ht="15" thickBot="1" thickTop="1">
      <c r="B56" s="71" t="s">
        <v>81</v>
      </c>
      <c r="C56" s="84">
        <f>'1 - QUAR_2020'!$H$27</f>
        <v>0.05</v>
      </c>
    </row>
    <row r="57" spans="2:3" ht="15" thickBot="1" thickTop="1">
      <c r="B57" s="71" t="s">
        <v>82</v>
      </c>
      <c r="C57" s="84">
        <f>'1 - QUAR_2020'!$I$27</f>
        <v>1</v>
      </c>
    </row>
    <row r="58" spans="2:3" ht="15" thickBot="1" thickTop="1">
      <c r="B58" s="71" t="s">
        <v>83</v>
      </c>
      <c r="C58" s="72" t="s">
        <v>151</v>
      </c>
    </row>
    <row r="59" spans="2:3" ht="15" thickBot="1" thickTop="1">
      <c r="B59" s="71" t="s">
        <v>84</v>
      </c>
      <c r="C59" s="72" t="s">
        <v>132</v>
      </c>
    </row>
    <row r="60" spans="2:3" ht="28.5" thickBot="1" thickTop="1">
      <c r="B60" s="71" t="s">
        <v>85</v>
      </c>
      <c r="C60" s="72" t="s">
        <v>235</v>
      </c>
    </row>
    <row r="61" spans="2:3" ht="28.5" thickBot="1" thickTop="1">
      <c r="B61" s="71" t="s">
        <v>86</v>
      </c>
      <c r="C61" s="81" t="s">
        <v>178</v>
      </c>
    </row>
    <row r="62" spans="2:3" ht="28.5" thickBot="1" thickTop="1">
      <c r="B62" s="71" t="s">
        <v>87</v>
      </c>
      <c r="C62" s="72" t="s">
        <v>131</v>
      </c>
    </row>
    <row r="63" spans="2:3" ht="15" thickBot="1" thickTop="1">
      <c r="B63" s="71" t="s">
        <v>88</v>
      </c>
      <c r="C63" s="72" t="str">
        <f>'1 - QUAR_2020'!$H$119</f>
        <v>iDIGITAL</v>
      </c>
    </row>
    <row r="64" ht="14.25" thickBot="1" thickTop="1"/>
    <row r="65" spans="2:3" ht="15" thickBot="1" thickTop="1">
      <c r="B65" s="74" t="s">
        <v>149</v>
      </c>
      <c r="C65" s="74" t="str">
        <f>'1 - QUAR_2020'!B29</f>
        <v>OP3: Incremento da taxa de cumprimento dos Programas de Prospeção</v>
      </c>
    </row>
    <row r="66" spans="2:3" ht="15" thickBot="1" thickTop="1">
      <c r="B66" s="71" t="s">
        <v>78</v>
      </c>
      <c r="C66" s="72" t="s">
        <v>1</v>
      </c>
    </row>
    <row r="67" spans="2:3" ht="15" thickBot="1" thickTop="1">
      <c r="B67" s="82" t="str">
        <f>'1 - QUAR_2020'!B31</f>
        <v>Ind.5</v>
      </c>
      <c r="C67" s="92" t="str">
        <f>'1 - QUAR_2020'!C31</f>
        <v>Taxa de execução dos Programas de Prospeção</v>
      </c>
    </row>
    <row r="68" spans="2:3" ht="28.5" thickBot="1" thickTop="1">
      <c r="B68" s="71" t="s">
        <v>79</v>
      </c>
      <c r="C68" s="72" t="s">
        <v>333</v>
      </c>
    </row>
    <row r="69" spans="2:3" ht="15" thickBot="1" thickTop="1">
      <c r="B69" s="71" t="s">
        <v>80</v>
      </c>
      <c r="C69" s="72" t="str">
        <f>'1 - QUAR_2020'!L31</f>
        <v>(amostra de prospeção executada (nº)/ amostra de prospeção distribuída (nº))x100</v>
      </c>
    </row>
    <row r="70" spans="2:3" ht="15" thickBot="1" thickTop="1">
      <c r="B70" s="71" t="s">
        <v>90</v>
      </c>
      <c r="C70" s="84">
        <f>'1 - QUAR_2020'!G31</f>
        <v>0.9</v>
      </c>
    </row>
    <row r="71" spans="2:3" ht="15" thickBot="1" thickTop="1">
      <c r="B71" s="71" t="s">
        <v>81</v>
      </c>
      <c r="C71" s="84">
        <f>'1 - QUAR_2020'!H31</f>
        <v>0.05</v>
      </c>
    </row>
    <row r="72" spans="2:3" ht="15" thickBot="1" thickTop="1">
      <c r="B72" s="71" t="s">
        <v>82</v>
      </c>
      <c r="C72" s="84">
        <f>'1 - QUAR_2020'!J31</f>
        <v>1</v>
      </c>
    </row>
    <row r="73" spans="2:3" ht="15" thickBot="1" thickTop="1">
      <c r="B73" s="71" t="s">
        <v>83</v>
      </c>
      <c r="C73" s="72" t="s">
        <v>151</v>
      </c>
    </row>
    <row r="74" spans="2:3" ht="15" thickBot="1" thickTop="1">
      <c r="B74" s="71" t="s">
        <v>84</v>
      </c>
      <c r="C74" s="72" t="s">
        <v>132</v>
      </c>
    </row>
    <row r="75" spans="2:3" ht="28.5" thickBot="1" thickTop="1">
      <c r="B75" s="71" t="s">
        <v>85</v>
      </c>
      <c r="C75" s="72" t="s">
        <v>235</v>
      </c>
    </row>
    <row r="76" spans="2:3" ht="28.5" thickBot="1" thickTop="1">
      <c r="B76" s="71" t="s">
        <v>86</v>
      </c>
      <c r="C76" s="81" t="s">
        <v>331</v>
      </c>
    </row>
    <row r="77" spans="2:3" ht="28.5" thickBot="1" thickTop="1">
      <c r="B77" s="71" t="s">
        <v>87</v>
      </c>
      <c r="C77" s="72" t="s">
        <v>131</v>
      </c>
    </row>
    <row r="78" spans="2:3" ht="15" thickBot="1" thickTop="1">
      <c r="B78" s="71" t="s">
        <v>88</v>
      </c>
      <c r="C78" s="72" t="str">
        <f>'1 - QUAR_2020'!H120</f>
        <v>DGAV - Relatório Anual</v>
      </c>
    </row>
    <row r="79" spans="2:3" ht="14.25" thickBot="1" thickTop="1">
      <c r="B79" s="381"/>
      <c r="C79" s="381"/>
    </row>
    <row r="80" spans="2:3" ht="15" thickBot="1" thickTop="1">
      <c r="B80" s="74" t="s">
        <v>149</v>
      </c>
      <c r="C80" s="74" t="str">
        <f>'1 - QUAR_2020'!$B$33</f>
        <v>OP4: Assegurar a execução do Plano Anual de Controlo in loco</v>
      </c>
    </row>
    <row r="81" spans="2:3" ht="15" thickBot="1" thickTop="1">
      <c r="B81" s="71" t="s">
        <v>78</v>
      </c>
      <c r="C81" s="72" t="s">
        <v>1</v>
      </c>
    </row>
    <row r="82" spans="2:3" ht="15" thickBot="1" thickTop="1">
      <c r="B82" s="82" t="str">
        <f>'1 - QUAR_2020'!B35</f>
        <v>Ind.6</v>
      </c>
      <c r="C82" s="94" t="str">
        <f>'1 - QUAR_2020'!C35</f>
        <v>Taxa de cumprimento do Plano Anual de Controlo-Investimento</v>
      </c>
    </row>
    <row r="83" spans="2:3" ht="15" thickBot="1" thickTop="1">
      <c r="B83" s="71" t="s">
        <v>79</v>
      </c>
      <c r="C83" s="89" t="str">
        <f>'1 - QUAR_2020'!C121:G121</f>
        <v>Conforme o no Sistema de Indicadores Comuns às DRAP 2020</v>
      </c>
    </row>
    <row r="84" spans="2:3" ht="28.5" thickBot="1" thickTop="1">
      <c r="B84" s="71" t="s">
        <v>80</v>
      </c>
      <c r="C84" s="89" t="str">
        <f>'1 - QUAR_2020'!L35</f>
        <v>(Nº de controlos concluídos / nº de controlos distribuídos pelo IFAP e AG MAR de 01out2019 a 30set2020)x100</v>
      </c>
    </row>
    <row r="85" spans="2:3" ht="15" thickBot="1" thickTop="1">
      <c r="B85" s="71" t="s">
        <v>90</v>
      </c>
      <c r="C85" s="84">
        <f>'1 - QUAR_2020'!G35</f>
        <v>0.9</v>
      </c>
    </row>
    <row r="86" spans="2:3" ht="15" thickBot="1" thickTop="1">
      <c r="B86" s="71" t="s">
        <v>81</v>
      </c>
      <c r="C86" s="84">
        <f>'1 - QUAR_2020'!H35</f>
        <v>0.05</v>
      </c>
    </row>
    <row r="87" spans="2:3" ht="15" thickBot="1" thickTop="1">
      <c r="B87" s="71" t="s">
        <v>82</v>
      </c>
      <c r="C87" s="84">
        <f>'1 - QUAR_2020'!I35</f>
        <v>1</v>
      </c>
    </row>
    <row r="88" spans="2:3" ht="15" thickBot="1" thickTop="1">
      <c r="B88" s="71" t="s">
        <v>83</v>
      </c>
      <c r="C88" s="72" t="s">
        <v>151</v>
      </c>
    </row>
    <row r="89" spans="2:3" ht="15" thickBot="1" thickTop="1">
      <c r="B89" s="71" t="s">
        <v>84</v>
      </c>
      <c r="C89" s="72" t="s">
        <v>132</v>
      </c>
    </row>
    <row r="90" spans="2:3" ht="28.5" thickBot="1" thickTop="1">
      <c r="B90" s="71" t="s">
        <v>85</v>
      </c>
      <c r="C90" s="72" t="s">
        <v>235</v>
      </c>
    </row>
    <row r="91" spans="2:3" ht="28.5" thickBot="1" thickTop="1">
      <c r="B91" s="71" t="s">
        <v>86</v>
      </c>
      <c r="C91" s="81" t="s">
        <v>179</v>
      </c>
    </row>
    <row r="92" spans="2:3" ht="28.5" thickBot="1" thickTop="1">
      <c r="B92" s="71" t="s">
        <v>87</v>
      </c>
      <c r="C92" s="72" t="s">
        <v>131</v>
      </c>
    </row>
    <row r="93" spans="2:3" ht="15" thickBot="1" thickTop="1">
      <c r="B93" s="71" t="s">
        <v>88</v>
      </c>
      <c r="C93" s="72" t="str">
        <f>'1 - QUAR_2020'!H121</f>
        <v>iDIGITAL</v>
      </c>
    </row>
    <row r="94" spans="2:3" ht="14.25" thickBot="1" thickTop="1">
      <c r="B94" s="381"/>
      <c r="C94" s="381"/>
    </row>
    <row r="95" spans="2:3" ht="18" thickBot="1" thickTop="1">
      <c r="B95" s="384" t="s">
        <v>25</v>
      </c>
      <c r="C95" s="384"/>
    </row>
    <row r="96" spans="2:3" ht="14.25" thickBot="1" thickTop="1">
      <c r="B96" s="381"/>
      <c r="C96" s="381"/>
    </row>
    <row r="97" spans="2:3" ht="15" thickBot="1" thickTop="1">
      <c r="B97" s="74" t="s">
        <v>149</v>
      </c>
      <c r="C97" s="74" t="str">
        <f>'1 - QUAR_2020'!B38</f>
        <v>OP5: Redução do tempo de análise dos pedidos de pagamento</v>
      </c>
    </row>
    <row r="98" spans="2:3" ht="15" thickBot="1" thickTop="1">
      <c r="B98" s="71" t="s">
        <v>78</v>
      </c>
      <c r="C98" s="72" t="str">
        <f>'1 - QUAR_2020'!B37</f>
        <v>EFICIÊNCIA</v>
      </c>
    </row>
    <row r="99" spans="2:3" ht="15" thickBot="1" thickTop="1">
      <c r="B99" s="82" t="str">
        <f>'1 - QUAR_2020'!B40</f>
        <v>Ind.7</v>
      </c>
      <c r="C99" s="92" t="str">
        <f>'1 - QUAR_2020'!C40</f>
        <v>Taxa de redução do tempo de análise dos pedidos de pagamento PDR 2020</v>
      </c>
    </row>
    <row r="100" spans="2:3" ht="42" customHeight="1" thickBot="1" thickTop="1">
      <c r="B100" s="71" t="s">
        <v>79</v>
      </c>
      <c r="C100" s="72" t="s">
        <v>335</v>
      </c>
    </row>
    <row r="101" spans="2:3" ht="15" thickBot="1" thickTop="1">
      <c r="B101" s="71" t="s">
        <v>80</v>
      </c>
      <c r="C101" s="72" t="str">
        <f>'1 - QUAR_2020'!L40</f>
        <v>(média do nº de dias de análise): [(ano n-1 - ano n) / (ano n-1)]*100</v>
      </c>
    </row>
    <row r="102" spans="2:3" ht="15" thickBot="1" thickTop="1">
      <c r="B102" s="71" t="s">
        <v>90</v>
      </c>
      <c r="C102" s="84">
        <f>'1 - QUAR_2020'!G40</f>
        <v>0.02</v>
      </c>
    </row>
    <row r="103" spans="2:3" ht="15" thickBot="1" thickTop="1">
      <c r="B103" s="71" t="s">
        <v>81</v>
      </c>
      <c r="C103" s="84">
        <f>'1 - QUAR_2020'!H40</f>
        <v>0.01</v>
      </c>
    </row>
    <row r="104" spans="2:3" ht="15" thickBot="1" thickTop="1">
      <c r="B104" s="71" t="s">
        <v>82</v>
      </c>
      <c r="C104" s="84">
        <f>'1 - QUAR_2020'!I40</f>
        <v>0.05</v>
      </c>
    </row>
    <row r="105" spans="2:3" ht="15" thickBot="1" thickTop="1">
      <c r="B105" s="71" t="s">
        <v>83</v>
      </c>
      <c r="C105" s="72" t="s">
        <v>150</v>
      </c>
    </row>
    <row r="106" spans="2:3" ht="15" thickBot="1" thickTop="1">
      <c r="B106" s="71" t="s">
        <v>84</v>
      </c>
      <c r="C106" s="72" t="s">
        <v>132</v>
      </c>
    </row>
    <row r="107" spans="2:3" ht="28.5" thickBot="1" thickTop="1">
      <c r="B107" s="71" t="s">
        <v>85</v>
      </c>
      <c r="C107" s="72" t="s">
        <v>330</v>
      </c>
    </row>
    <row r="108" spans="2:3" ht="28.5" thickBot="1" thickTop="1">
      <c r="B108" s="71" t="s">
        <v>86</v>
      </c>
      <c r="C108" s="81" t="s">
        <v>178</v>
      </c>
    </row>
    <row r="109" spans="2:3" ht="28.5" thickBot="1" thickTop="1">
      <c r="B109" s="71" t="s">
        <v>87</v>
      </c>
      <c r="C109" s="72" t="s">
        <v>328</v>
      </c>
    </row>
    <row r="110" spans="2:3" ht="15" thickBot="1" thickTop="1">
      <c r="B110" s="71" t="s">
        <v>88</v>
      </c>
      <c r="C110" s="72" t="str">
        <f>'1 - QUAR_2020'!H122</f>
        <v>iDigital/IFAP/DAI</v>
      </c>
    </row>
    <row r="111" ht="14.25" thickBot="1" thickTop="1"/>
    <row r="112" spans="2:3" ht="15" thickBot="1" thickTop="1">
      <c r="B112" s="74" t="s">
        <v>149</v>
      </c>
      <c r="C112" s="74" t="str">
        <f>'1 - QUAR_2020'!B38</f>
        <v>OP5: Redução do tempo de análise dos pedidos de pagamento</v>
      </c>
    </row>
    <row r="113" spans="2:3" ht="15" thickBot="1" thickTop="1">
      <c r="B113" s="71" t="s">
        <v>78</v>
      </c>
      <c r="C113" s="72" t="str">
        <f>'1 - QUAR_2020'!B37</f>
        <v>EFICIÊNCIA</v>
      </c>
    </row>
    <row r="114" spans="2:3" ht="15" thickBot="1" thickTop="1">
      <c r="B114" s="82" t="str">
        <f>'1 - QUAR_2020'!B41</f>
        <v>Ind.8</v>
      </c>
      <c r="C114" s="93" t="str">
        <f>'1 - QUAR_2020'!C41</f>
        <v>Taxa de redução do tempo de análise dos pedidos de pagamento MAR 2020</v>
      </c>
    </row>
    <row r="115" spans="2:3" ht="48" customHeight="1" thickBot="1" thickTop="1">
      <c r="B115" s="71" t="s">
        <v>79</v>
      </c>
      <c r="C115" s="72" t="s">
        <v>334</v>
      </c>
    </row>
    <row r="116" spans="2:3" ht="24.75" customHeight="1" thickBot="1" thickTop="1">
      <c r="B116" s="71" t="s">
        <v>80</v>
      </c>
      <c r="C116" s="72" t="str">
        <f>'1 - QUAR_2020'!L41</f>
        <v>(média do nº dias de análise )  [(ano n -1 - ano n) / (ano n-1)]*100</v>
      </c>
    </row>
    <row r="117" spans="2:3" ht="15" thickBot="1" thickTop="1">
      <c r="B117" s="71" t="s">
        <v>90</v>
      </c>
      <c r="C117" s="84">
        <f>'1 - QUAR_2020'!G41</f>
        <v>0.02</v>
      </c>
    </row>
    <row r="118" spans="2:3" ht="15" thickBot="1" thickTop="1">
      <c r="B118" s="71" t="s">
        <v>81</v>
      </c>
      <c r="C118" s="84">
        <f>'1 - QUAR_2020'!H41</f>
        <v>0.01</v>
      </c>
    </row>
    <row r="119" spans="2:3" ht="15" thickBot="1" thickTop="1">
      <c r="B119" s="71" t="s">
        <v>82</v>
      </c>
      <c r="C119" s="84">
        <f>'1 - QUAR_2020'!I41</f>
        <v>0.05</v>
      </c>
    </row>
    <row r="120" spans="2:3" ht="15" thickBot="1" thickTop="1">
      <c r="B120" s="71" t="s">
        <v>83</v>
      </c>
      <c r="C120" s="72" t="s">
        <v>151</v>
      </c>
    </row>
    <row r="121" spans="2:3" ht="15" thickBot="1" thickTop="1">
      <c r="B121" s="71" t="s">
        <v>84</v>
      </c>
      <c r="C121" s="72" t="s">
        <v>132</v>
      </c>
    </row>
    <row r="122" spans="2:3" ht="28.5" thickBot="1" thickTop="1">
      <c r="B122" s="71" t="s">
        <v>85</v>
      </c>
      <c r="C122" s="72" t="s">
        <v>330</v>
      </c>
    </row>
    <row r="123" spans="2:3" ht="28.5" thickBot="1" thickTop="1">
      <c r="B123" s="71" t="s">
        <v>86</v>
      </c>
      <c r="C123" s="81" t="s">
        <v>178</v>
      </c>
    </row>
    <row r="124" spans="2:3" ht="28.5" thickBot="1" thickTop="1">
      <c r="B124" s="71" t="s">
        <v>87</v>
      </c>
      <c r="C124" s="72" t="s">
        <v>131</v>
      </c>
    </row>
    <row r="125" spans="2:3" ht="15" thickBot="1" thickTop="1">
      <c r="B125" s="71" t="s">
        <v>88</v>
      </c>
      <c r="C125" s="72" t="str">
        <f>'1 - QUAR_2020'!$H$123</f>
        <v>iDigital/AG Mar 2020</v>
      </c>
    </row>
    <row r="126" spans="2:3" ht="14.25" thickBot="1" thickTop="1">
      <c r="B126" s="381"/>
      <c r="C126" s="381"/>
    </row>
    <row r="127" spans="2:3" ht="28.5" thickBot="1" thickTop="1">
      <c r="B127" s="74" t="s">
        <v>149</v>
      </c>
      <c r="C127" s="74" t="str">
        <f>'1 - QUAR_2020'!B43</f>
        <v>OP6: Promover uma cultura de conciliação da vida profissional, familiar e pessoal dos trabalhadores da DRAP, de acordo com a) do nº1 do artigo nº25 da LOE</v>
      </c>
    </row>
    <row r="128" spans="2:3" ht="15" thickBot="1" thickTop="1">
      <c r="B128" s="71" t="s">
        <v>78</v>
      </c>
      <c r="C128" s="72" t="s">
        <v>3</v>
      </c>
    </row>
    <row r="129" spans="2:3" ht="27.75" customHeight="1" thickBot="1" thickTop="1">
      <c r="B129" s="82" t="str">
        <f>'1 - QUAR_2020'!B45</f>
        <v>Ind.9</v>
      </c>
      <c r="C129" s="92" t="str">
        <f>'1 - QUAR_2020'!C45</f>
        <v>Percentagem de trabalhadores com parecer favorável à solicitação de necessidades diferenciadas de regimes de prestação de trabalho e modalidades de horário.</v>
      </c>
    </row>
    <row r="130" spans="2:3" ht="15" thickBot="1" thickTop="1">
      <c r="B130" s="71" t="s">
        <v>79</v>
      </c>
      <c r="C130" s="72" t="str">
        <f>'1 - QUAR_2020'!C124:G124</f>
        <v>Conforme  com a) do nº1 do artigo nº25 da LOE 2020</v>
      </c>
    </row>
    <row r="131" spans="2:3" ht="27.75" customHeight="1" thickBot="1" thickTop="1">
      <c r="B131" s="71" t="s">
        <v>80</v>
      </c>
      <c r="C131" s="72" t="str">
        <f>'1 - QUAR_2020'!L45</f>
        <v>(N.º de solicitações com parecer favorável/N.º total de solicitações)*100</v>
      </c>
    </row>
    <row r="132" spans="2:3" ht="15" thickBot="1" thickTop="1">
      <c r="B132" s="71" t="s">
        <v>90</v>
      </c>
      <c r="C132" s="106">
        <f>'1 - QUAR_2020'!G45</f>
        <v>0.9</v>
      </c>
    </row>
    <row r="133" spans="2:3" ht="15" thickBot="1" thickTop="1">
      <c r="B133" s="71" t="s">
        <v>81</v>
      </c>
      <c r="C133" s="106">
        <f>'1 - QUAR_2020'!H45</f>
        <v>0.05</v>
      </c>
    </row>
    <row r="134" spans="2:3" ht="15" thickBot="1" thickTop="1">
      <c r="B134" s="71" t="s">
        <v>82</v>
      </c>
      <c r="C134" s="84">
        <f>'1 - QUAR_2020'!I45</f>
        <v>1</v>
      </c>
    </row>
    <row r="135" spans="2:3" ht="15" thickBot="1" thickTop="1">
      <c r="B135" s="71" t="s">
        <v>83</v>
      </c>
      <c r="C135" s="72" t="s">
        <v>151</v>
      </c>
    </row>
    <row r="136" spans="2:3" ht="15" thickBot="1" thickTop="1">
      <c r="B136" s="71" t="s">
        <v>84</v>
      </c>
      <c r="C136" s="72" t="s">
        <v>132</v>
      </c>
    </row>
    <row r="137" spans="2:3" ht="28.5" thickBot="1" thickTop="1">
      <c r="B137" s="71" t="s">
        <v>85</v>
      </c>
      <c r="C137" s="72" t="s">
        <v>235</v>
      </c>
    </row>
    <row r="138" spans="2:3" ht="15" thickBot="1" thickTop="1">
      <c r="B138" s="71" t="s">
        <v>86</v>
      </c>
      <c r="C138" s="81" t="s">
        <v>182</v>
      </c>
    </row>
    <row r="139" spans="2:3" ht="28.5" thickBot="1" thickTop="1">
      <c r="B139" s="71" t="s">
        <v>87</v>
      </c>
      <c r="C139" s="72" t="s">
        <v>131</v>
      </c>
    </row>
    <row r="140" spans="2:3" ht="15" thickBot="1" thickTop="1">
      <c r="B140" s="71" t="s">
        <v>88</v>
      </c>
      <c r="C140" s="72" t="str">
        <f>'1 - QUAR_2020'!H124</f>
        <v>Sistema de Gestão Documental</v>
      </c>
    </row>
    <row r="141" spans="2:3" ht="14.25" thickBot="1" thickTop="1">
      <c r="B141" s="216"/>
      <c r="C141" s="216"/>
    </row>
    <row r="142" spans="2:3" ht="28.5" thickBot="1" thickTop="1">
      <c r="B142" s="74" t="s">
        <v>149</v>
      </c>
      <c r="C142" s="74" t="str">
        <f>'1 - QUAR_2020'!B47</f>
        <v>OP7: Promover uma cultura de Segurança e Saude no trabalho na DRAP, de acordo com a) do nº1 do artigo nº25 da LOE</v>
      </c>
    </row>
    <row r="143" spans="2:3" ht="15" thickBot="1" thickTop="1">
      <c r="B143" s="71" t="s">
        <v>78</v>
      </c>
      <c r="C143" s="72" t="s">
        <v>3</v>
      </c>
    </row>
    <row r="144" spans="2:3" ht="27.75" customHeight="1" thickBot="1" thickTop="1">
      <c r="B144" s="82" t="str">
        <f>'1 - QUAR_2020'!B49</f>
        <v>Ind.10</v>
      </c>
      <c r="C144" s="92" t="str">
        <f>'1 - QUAR_2020'!C49</f>
        <v>Taxa de participação nas ações sobre segurança e saúde no trabalho </v>
      </c>
    </row>
    <row r="145" spans="2:3" ht="15" thickBot="1" thickTop="1">
      <c r="B145" s="71" t="s">
        <v>79</v>
      </c>
      <c r="C145" s="72" t="str">
        <f>'1 - QUAR_2020'!C125:G125</f>
        <v>Conforme  com a) do nº1 do artigo nº25 da LOE 2020</v>
      </c>
    </row>
    <row r="146" spans="2:3" ht="27.75" customHeight="1" thickBot="1" thickTop="1">
      <c r="B146" s="71" t="s">
        <v>80</v>
      </c>
      <c r="C146" s="72" t="str">
        <f>'1 - QUAR_2020'!L49</f>
        <v>(N.º total de trabalhadores que frequentaram pelo menos uma acção de formação/sensibilização sobre SST/N.º total de trabalhadores) x 100)</v>
      </c>
    </row>
    <row r="147" spans="2:3" ht="15" thickBot="1" thickTop="1">
      <c r="B147" s="71" t="s">
        <v>90</v>
      </c>
      <c r="C147" s="106">
        <f>'1 - QUAR_2020'!G49</f>
        <v>0.8</v>
      </c>
    </row>
    <row r="148" spans="2:3" ht="15" thickBot="1" thickTop="1">
      <c r="B148" s="71" t="s">
        <v>81</v>
      </c>
      <c r="C148" s="106">
        <f>'1 - QUAR_2020'!H49</f>
        <v>0.05</v>
      </c>
    </row>
    <row r="149" spans="2:3" ht="15" thickBot="1" thickTop="1">
      <c r="B149" s="71" t="s">
        <v>82</v>
      </c>
      <c r="C149" s="84">
        <f>'1 - QUAR_2020'!I49</f>
        <v>1</v>
      </c>
    </row>
    <row r="150" spans="2:3" ht="15" thickBot="1" thickTop="1">
      <c r="B150" s="71" t="s">
        <v>83</v>
      </c>
      <c r="C150" s="72" t="s">
        <v>151</v>
      </c>
    </row>
    <row r="151" spans="2:3" ht="15" thickBot="1" thickTop="1">
      <c r="B151" s="71" t="s">
        <v>84</v>
      </c>
      <c r="C151" s="72" t="s">
        <v>132</v>
      </c>
    </row>
    <row r="152" spans="2:3" ht="28.5" thickBot="1" thickTop="1">
      <c r="B152" s="71" t="s">
        <v>85</v>
      </c>
      <c r="C152" s="72" t="s">
        <v>235</v>
      </c>
    </row>
    <row r="153" spans="2:3" ht="28.5" thickBot="1" thickTop="1">
      <c r="B153" s="71" t="s">
        <v>86</v>
      </c>
      <c r="C153" s="81" t="s">
        <v>298</v>
      </c>
    </row>
    <row r="154" spans="2:3" ht="28.5" thickBot="1" thickTop="1">
      <c r="B154" s="71" t="s">
        <v>87</v>
      </c>
      <c r="C154" s="72" t="s">
        <v>131</v>
      </c>
    </row>
    <row r="155" spans="2:3" ht="15" thickBot="1" thickTop="1">
      <c r="B155" s="71" t="s">
        <v>88</v>
      </c>
      <c r="C155" s="72" t="str">
        <f>'1 - QUAR_2020'!H125</f>
        <v>Sistema de Gestão Documental</v>
      </c>
    </row>
    <row r="156" spans="2:3" ht="14.25" thickBot="1" thickTop="1">
      <c r="B156" s="381"/>
      <c r="C156" s="381"/>
    </row>
    <row r="157" spans="2:3" ht="28.5" thickBot="1" thickTop="1">
      <c r="B157" s="74" t="s">
        <v>149</v>
      </c>
      <c r="C157" s="74" t="str">
        <f>'1 - QUAR_2020'!B47</f>
        <v>OP7: Promover uma cultura de Segurança e Saude no trabalho na DRAP, de acordo com a) do nº1 do artigo nº25 da LOE</v>
      </c>
    </row>
    <row r="158" spans="2:3" ht="15" thickBot="1" thickTop="1">
      <c r="B158" s="71" t="s">
        <v>78</v>
      </c>
      <c r="C158" s="72" t="s">
        <v>3</v>
      </c>
    </row>
    <row r="159" spans="2:3" ht="27.75" customHeight="1" thickBot="1" thickTop="1">
      <c r="B159" s="82" t="str">
        <f>'1 - QUAR_2020'!B50</f>
        <v>Ind.11</v>
      </c>
      <c r="C159" s="92" t="str">
        <f>'1 - QUAR_2020'!C50</f>
        <v>Número de medidas de prevenção implementadas</v>
      </c>
    </row>
    <row r="160" spans="2:3" ht="15" thickBot="1" thickTop="1">
      <c r="B160" s="71" t="s">
        <v>79</v>
      </c>
      <c r="C160" s="72" t="str">
        <f>'1 - QUAR_2020'!C126:G126</f>
        <v>Conforme  com a) do nº1 do artigo nº25 da LOE 2020</v>
      </c>
    </row>
    <row r="161" spans="2:3" ht="27.75" customHeight="1" thickBot="1" thickTop="1">
      <c r="B161" s="71" t="s">
        <v>80</v>
      </c>
      <c r="C161" s="72" t="str">
        <f>'1 - QUAR_2020'!L50</f>
        <v>Somatório anual do numéro de medidas preventivas implementadas</v>
      </c>
    </row>
    <row r="162" spans="2:3" ht="15" thickBot="1" thickTop="1">
      <c r="B162" s="71" t="s">
        <v>90</v>
      </c>
      <c r="C162" s="217">
        <f>'1 - QUAR_2020'!G50</f>
        <v>4</v>
      </c>
    </row>
    <row r="163" spans="2:3" ht="15" thickBot="1" thickTop="1">
      <c r="B163" s="71" t="s">
        <v>81</v>
      </c>
      <c r="C163" s="217">
        <f>'1 - QUAR_2020'!H50</f>
        <v>1</v>
      </c>
    </row>
    <row r="164" spans="2:3" ht="15" thickBot="1" thickTop="1">
      <c r="B164" s="71" t="s">
        <v>82</v>
      </c>
      <c r="C164" s="81">
        <f>'1 - QUAR_2020'!I50</f>
        <v>7</v>
      </c>
    </row>
    <row r="165" spans="2:3" ht="15" thickBot="1" thickTop="1">
      <c r="B165" s="71" t="s">
        <v>83</v>
      </c>
      <c r="C165" s="72" t="s">
        <v>152</v>
      </c>
    </row>
    <row r="166" spans="2:3" ht="15" thickBot="1" thickTop="1">
      <c r="B166" s="71" t="s">
        <v>84</v>
      </c>
      <c r="C166" s="72" t="s">
        <v>132</v>
      </c>
    </row>
    <row r="167" spans="2:3" ht="28.5" thickBot="1" thickTop="1">
      <c r="B167" s="71" t="s">
        <v>85</v>
      </c>
      <c r="C167" s="72" t="s">
        <v>235</v>
      </c>
    </row>
    <row r="168" spans="2:3" ht="28.5" thickBot="1" thickTop="1">
      <c r="B168" s="71" t="s">
        <v>86</v>
      </c>
      <c r="C168" s="81" t="s">
        <v>298</v>
      </c>
    </row>
    <row r="169" spans="2:3" ht="28.5" thickBot="1" thickTop="1">
      <c r="B169" s="71" t="s">
        <v>87</v>
      </c>
      <c r="C169" s="72" t="s">
        <v>131</v>
      </c>
    </row>
    <row r="170" spans="2:3" ht="15" thickBot="1" thickTop="1">
      <c r="B170" s="71" t="s">
        <v>88</v>
      </c>
      <c r="C170" s="72" t="str">
        <f>'1 - QUAR_2020'!H126</f>
        <v>Sistema de Gestão Documental</v>
      </c>
    </row>
    <row r="171" spans="2:3" ht="14.25" thickBot="1" thickTop="1">
      <c r="B171" s="216"/>
      <c r="C171" s="216"/>
    </row>
    <row r="172" spans="2:3" ht="28.5" thickBot="1" thickTop="1">
      <c r="B172" s="74" t="s">
        <v>149</v>
      </c>
      <c r="C172" s="74" t="str">
        <f>'1 - QUAR_2020'!B52</f>
        <v>OP8: Implementar práticas de boa gestão dos serviços públicos, de acordo com b) do nº1 do artigo nº25 da LOE</v>
      </c>
    </row>
    <row r="173" spans="2:3" ht="15" thickBot="1" thickTop="1">
      <c r="B173" s="71" t="s">
        <v>78</v>
      </c>
      <c r="C173" s="72" t="s">
        <v>3</v>
      </c>
    </row>
    <row r="174" spans="2:3" ht="27.75" customHeight="1" thickBot="1" thickTop="1">
      <c r="B174" s="82" t="str">
        <f>'1 - QUAR_2020'!B54</f>
        <v>Ind.12</v>
      </c>
      <c r="C174" s="92" t="str">
        <f>'1 - QUAR_2020'!C54</f>
        <v>Número de serviços disponibilizados no Portal Único de Atendimento (projecto Simplex/SAMA)</v>
      </c>
    </row>
    <row r="175" spans="2:3" ht="34.5" customHeight="1" thickBot="1" thickTop="1">
      <c r="B175" s="71" t="s">
        <v>79</v>
      </c>
      <c r="C175" s="72" t="str">
        <f>'1 - QUAR_2020'!C127:G127</f>
        <v>Conforme  com b) do nº1 do artigo nº25 da LOE 2020 e  o conforme com Objetivo nº 7 da Carta de Missão do Diretor Regional da DRAP Algarve</v>
      </c>
    </row>
    <row r="176" spans="2:3" ht="27.75" customHeight="1" thickBot="1" thickTop="1">
      <c r="B176" s="71" t="s">
        <v>80</v>
      </c>
      <c r="C176" s="72" t="str">
        <f>'1 - QUAR_2020'!L54</f>
        <v>Somatório do n.º de serviços disponibilizados no Portal Único das DRAP</v>
      </c>
    </row>
    <row r="177" spans="2:3" ht="15" thickBot="1" thickTop="1">
      <c r="B177" s="71" t="s">
        <v>90</v>
      </c>
      <c r="C177" s="218">
        <f>'1 - QUAR_2020'!G54</f>
        <v>3</v>
      </c>
    </row>
    <row r="178" spans="2:3" ht="15" thickBot="1" thickTop="1">
      <c r="B178" s="71" t="s">
        <v>81</v>
      </c>
      <c r="C178" s="217">
        <f>'1 - QUAR_2020'!H54</f>
        <v>0</v>
      </c>
    </row>
    <row r="179" spans="2:3" ht="15" thickBot="1" thickTop="1">
      <c r="B179" s="71" t="s">
        <v>82</v>
      </c>
      <c r="C179" s="219">
        <f>'1 - QUAR_2020'!I54</f>
        <v>4</v>
      </c>
    </row>
    <row r="180" spans="2:3" ht="15" thickBot="1" thickTop="1">
      <c r="B180" s="71" t="s">
        <v>83</v>
      </c>
      <c r="C180" s="72" t="s">
        <v>299</v>
      </c>
    </row>
    <row r="181" spans="2:3" ht="15" thickBot="1" thickTop="1">
      <c r="B181" s="71" t="s">
        <v>84</v>
      </c>
      <c r="C181" s="72" t="s">
        <v>132</v>
      </c>
    </row>
    <row r="182" spans="2:3" ht="28.5" thickBot="1" thickTop="1">
      <c r="B182" s="71" t="s">
        <v>85</v>
      </c>
      <c r="C182" s="72" t="s">
        <v>235</v>
      </c>
    </row>
    <row r="183" spans="2:3" ht="28.5" thickBot="1" thickTop="1">
      <c r="B183" s="71" t="s">
        <v>86</v>
      </c>
      <c r="C183" s="81" t="s">
        <v>300</v>
      </c>
    </row>
    <row r="184" spans="2:3" ht="28.5" thickBot="1" thickTop="1">
      <c r="B184" s="71" t="s">
        <v>87</v>
      </c>
      <c r="C184" s="72" t="s">
        <v>131</v>
      </c>
    </row>
    <row r="185" spans="2:3" ht="28.5" thickBot="1" thickTop="1">
      <c r="B185" s="71" t="s">
        <v>88</v>
      </c>
      <c r="C185" s="72" t="str">
        <f>'1 - QUAR_2020'!C127:G127</f>
        <v>Conforme  com b) do nº1 do artigo nº25 da LOE 2020 e  o conforme com Objetivo nº 7 da Carta de Missão do Diretor Regional da DRAP Algarve</v>
      </c>
    </row>
    <row r="186" spans="2:3" ht="14.25" thickBot="1" thickTop="1">
      <c r="B186" s="216"/>
      <c r="C186" s="216"/>
    </row>
    <row r="187" spans="2:3" ht="13.5" thickTop="1">
      <c r="B187" s="381"/>
      <c r="C187" s="381"/>
    </row>
    <row r="188" spans="2:3" ht="18" thickBot="1">
      <c r="B188" s="382" t="s">
        <v>11</v>
      </c>
      <c r="C188" s="382"/>
    </row>
    <row r="189" spans="2:3" ht="15" thickBot="1" thickTop="1">
      <c r="B189" s="74" t="s">
        <v>149</v>
      </c>
      <c r="C189" s="74" t="str">
        <f>'1 - QUAR_2020'!$B$57</f>
        <v>OP9: Assegurar a satisfação do cidadão/ ”cliente”, de acordo com c) do nº1 do artigo nº25 da LOE</v>
      </c>
    </row>
    <row r="190" spans="2:3" ht="15" thickBot="1" thickTop="1">
      <c r="B190" s="71" t="s">
        <v>78</v>
      </c>
      <c r="C190" s="72" t="s">
        <v>4</v>
      </c>
    </row>
    <row r="191" spans="2:3" ht="15" thickBot="1" thickTop="1">
      <c r="B191" s="82" t="str">
        <f>'1 - QUAR_2020'!$B$59</f>
        <v>Ind.13</v>
      </c>
      <c r="C191" s="92" t="str">
        <f>'1 - QUAR_2020'!$C$59</f>
        <v>Índice de satisfação</v>
      </c>
    </row>
    <row r="192" spans="2:3" ht="15" thickBot="1" thickTop="1">
      <c r="B192" s="71" t="s">
        <v>79</v>
      </c>
      <c r="C192" s="72" t="str">
        <f>'1 - QUAR_2020'!$C$124</f>
        <v>Conforme  com a) do nº1 do artigo nº25 da LOE 2020</v>
      </c>
    </row>
    <row r="193" spans="2:3" ht="28.5" thickBot="1" thickTop="1">
      <c r="B193" s="71" t="s">
        <v>80</v>
      </c>
      <c r="C193" s="72" t="str">
        <f>'1 - QUAR_2020'!$L$59</f>
        <v>Média aritmética das pontuações atribuídas a todos os itens por todos os respondentes no inquérito a utilizadores/clientes</v>
      </c>
    </row>
    <row r="194" spans="2:3" ht="15" thickBot="1" thickTop="1">
      <c r="B194" s="71" t="s">
        <v>90</v>
      </c>
      <c r="C194" s="73">
        <f>'1 - QUAR_2020'!$G$59</f>
        <v>3.5</v>
      </c>
    </row>
    <row r="195" spans="2:3" ht="15" thickBot="1" thickTop="1">
      <c r="B195" s="71" t="s">
        <v>81</v>
      </c>
      <c r="C195" s="73">
        <f>'1 - QUAR_2020'!$H$59</f>
        <v>0.5</v>
      </c>
    </row>
    <row r="196" spans="2:3" ht="15" thickBot="1" thickTop="1">
      <c r="B196" s="71" t="s">
        <v>82</v>
      </c>
      <c r="C196" s="73">
        <f>'1 - QUAR_2020'!$I$59</f>
        <v>5</v>
      </c>
    </row>
    <row r="197" spans="2:3" ht="42" thickBot="1" thickTop="1">
      <c r="B197" s="71" t="s">
        <v>83</v>
      </c>
      <c r="C197" s="92" t="s">
        <v>336</v>
      </c>
    </row>
    <row r="198" spans="2:3" ht="15" thickBot="1" thickTop="1">
      <c r="B198" s="71" t="s">
        <v>84</v>
      </c>
      <c r="C198" s="72" t="s">
        <v>132</v>
      </c>
    </row>
    <row r="199" spans="2:3" ht="28.5" thickBot="1" thickTop="1">
      <c r="B199" s="71" t="s">
        <v>85</v>
      </c>
      <c r="C199" s="72" t="s">
        <v>235</v>
      </c>
    </row>
    <row r="200" spans="2:3" ht="28.5" thickBot="1" thickTop="1">
      <c r="B200" s="71" t="s">
        <v>86</v>
      </c>
      <c r="C200" s="81" t="s">
        <v>180</v>
      </c>
    </row>
    <row r="201" spans="2:3" ht="28.5" thickBot="1" thickTop="1">
      <c r="B201" s="71" t="s">
        <v>87</v>
      </c>
      <c r="C201" s="72" t="s">
        <v>131</v>
      </c>
    </row>
    <row r="202" spans="2:3" ht="15" thickBot="1" thickTop="1">
      <c r="B202" s="71" t="s">
        <v>88</v>
      </c>
      <c r="C202" s="72" t="str">
        <f>'1 - QUAR_2020'!$H$128</f>
        <v>Sistema de Gestão Documental</v>
      </c>
    </row>
    <row r="203" ht="14.25" thickBot="1" thickTop="1"/>
    <row r="204" spans="2:3" s="83" customFormat="1" ht="15" thickBot="1" thickTop="1">
      <c r="B204" s="85"/>
      <c r="C204" s="86"/>
    </row>
    <row r="205" spans="2:3" ht="28.5" thickBot="1" thickTop="1">
      <c r="B205" s="74" t="s">
        <v>149</v>
      </c>
      <c r="C205" s="74" t="str">
        <f>'1 - QUAR_2020'!$B$61</f>
        <v>OP10: Assegurar o reporte ao GPP dos Indicadores de Desempenho Comuns que permitem a comparação entre as DRAP</v>
      </c>
    </row>
    <row r="206" spans="2:3" ht="15" thickBot="1" thickTop="1">
      <c r="B206" s="71" t="s">
        <v>78</v>
      </c>
      <c r="C206" s="72" t="s">
        <v>4</v>
      </c>
    </row>
    <row r="207" spans="2:3" ht="15" thickBot="1" thickTop="1">
      <c r="B207" s="82" t="str">
        <f>'1 - QUAR_2020'!$B$63</f>
        <v>Ind.14</v>
      </c>
      <c r="C207" s="92" t="str">
        <f>'1 - QUAR_2020'!$C$63</f>
        <v>Nº de reportes enviados ao GPP</v>
      </c>
    </row>
    <row r="208" spans="2:3" ht="15" thickBot="1" thickTop="1">
      <c r="B208" s="71" t="s">
        <v>79</v>
      </c>
      <c r="C208" s="72" t="str">
        <f>'1 - QUAR_2020'!$C$129</f>
        <v>Conforme Sistema de Indicadores Comuns às DRAP 2020</v>
      </c>
    </row>
    <row r="209" spans="2:3" ht="15" thickBot="1" thickTop="1">
      <c r="B209" s="71" t="s">
        <v>80</v>
      </c>
      <c r="C209" s="72" t="str">
        <f>'1 - QUAR_2020'!$L$63</f>
        <v>Somatório anual do nº de reportes</v>
      </c>
    </row>
    <row r="210" spans="2:3" ht="15" thickBot="1" thickTop="1">
      <c r="B210" s="71" t="s">
        <v>90</v>
      </c>
      <c r="C210" s="73">
        <f>'1 - QUAR_2020'!$G$63</f>
        <v>1</v>
      </c>
    </row>
    <row r="211" spans="2:3" ht="15" thickBot="1" thickTop="1">
      <c r="B211" s="71" t="s">
        <v>81</v>
      </c>
      <c r="C211" s="73">
        <f>'1 - QUAR_2020'!$H$63</f>
        <v>0</v>
      </c>
    </row>
    <row r="212" spans="2:3" ht="15" thickBot="1" thickTop="1">
      <c r="B212" s="71" t="s">
        <v>82</v>
      </c>
      <c r="C212" s="73">
        <f>'1 - QUAR_2020'!$I$63</f>
        <v>2</v>
      </c>
    </row>
    <row r="213" spans="2:3" ht="15" thickBot="1" thickTop="1">
      <c r="B213" s="71" t="s">
        <v>83</v>
      </c>
      <c r="C213" s="72" t="s">
        <v>152</v>
      </c>
    </row>
    <row r="214" spans="2:3" ht="15" thickBot="1" thickTop="1">
      <c r="B214" s="71" t="s">
        <v>84</v>
      </c>
      <c r="C214" s="72" t="s">
        <v>132</v>
      </c>
    </row>
    <row r="215" spans="2:3" ht="28.5" thickBot="1" thickTop="1">
      <c r="B215" s="71" t="s">
        <v>85</v>
      </c>
      <c r="C215" s="72" t="s">
        <v>235</v>
      </c>
    </row>
    <row r="216" spans="2:3" ht="15" thickBot="1" thickTop="1">
      <c r="B216" s="71" t="s">
        <v>86</v>
      </c>
      <c r="C216" s="81" t="s">
        <v>181</v>
      </c>
    </row>
    <row r="217" spans="2:3" ht="28.5" thickBot="1" thickTop="1">
      <c r="B217" s="71" t="s">
        <v>87</v>
      </c>
      <c r="C217" s="72" t="s">
        <v>131</v>
      </c>
    </row>
    <row r="218" spans="2:3" ht="15" thickBot="1" thickTop="1">
      <c r="B218" s="71" t="s">
        <v>88</v>
      </c>
      <c r="C218" s="72" t="str">
        <f>'1 - QUAR_2020'!$H$129</f>
        <v>Sistema de Gestão Documental</v>
      </c>
    </row>
    <row r="219" ht="14.25" thickBot="1" thickTop="1"/>
    <row r="220" spans="2:3" ht="28.5" thickBot="1" thickTop="1">
      <c r="B220" s="74" t="s">
        <v>149</v>
      </c>
      <c r="C220" s="74" t="str">
        <f>'1 - QUAR_2020'!$B$61</f>
        <v>OP10: Assegurar o reporte ao GPP dos Indicadores de Desempenho Comuns que permitem a comparação entre as DRAP</v>
      </c>
    </row>
    <row r="221" spans="2:3" ht="15" thickBot="1" thickTop="1">
      <c r="B221" s="71" t="s">
        <v>78</v>
      </c>
      <c r="C221" s="72" t="s">
        <v>4</v>
      </c>
    </row>
    <row r="222" spans="2:3" ht="15" thickBot="1" thickTop="1">
      <c r="B222" s="82" t="str">
        <f>'1 - QUAR_2020'!$B$64</f>
        <v>Ind.15</v>
      </c>
      <c r="C222" s="92" t="str">
        <f>'1 - QUAR_2020'!$C$64</f>
        <v>Prazo de entrega dos reportes após o fecho dos trimestres</v>
      </c>
    </row>
    <row r="223" spans="2:3" ht="15" thickBot="1" thickTop="1">
      <c r="B223" s="71" t="s">
        <v>79</v>
      </c>
      <c r="C223" s="72" t="str">
        <f>'1 - QUAR_2020'!$C$130</f>
        <v>Conforme Sistema de Indicadores Comuns às DRAP 2020</v>
      </c>
    </row>
    <row r="224" spans="2:3" ht="15" thickBot="1" thickTop="1">
      <c r="B224" s="71" t="s">
        <v>80</v>
      </c>
      <c r="C224" s="72" t="str">
        <f>'1 - QUAR_2020'!$L$64</f>
        <v>Média de dias úteis após o fecho dos trimestres</v>
      </c>
    </row>
    <row r="225" spans="2:3" ht="15" thickBot="1" thickTop="1">
      <c r="B225" s="71" t="s">
        <v>90</v>
      </c>
      <c r="C225" s="73">
        <f>'1 - QUAR_2020'!$G$64</f>
        <v>30</v>
      </c>
    </row>
    <row r="226" spans="2:3" ht="15" thickBot="1" thickTop="1">
      <c r="B226" s="71" t="s">
        <v>81</v>
      </c>
      <c r="C226" s="73">
        <f>'1 - QUAR_2020'!$H$64</f>
        <v>10</v>
      </c>
    </row>
    <row r="227" spans="2:3" ht="15" thickBot="1" thickTop="1">
      <c r="B227" s="71" t="s">
        <v>82</v>
      </c>
      <c r="C227" s="73">
        <f>'1 - QUAR_2020'!$I$64</f>
        <v>5</v>
      </c>
    </row>
    <row r="228" spans="2:3" ht="15" thickBot="1" thickTop="1">
      <c r="B228" s="71" t="s">
        <v>83</v>
      </c>
      <c r="C228" s="72" t="s">
        <v>152</v>
      </c>
    </row>
    <row r="229" spans="2:3" ht="15" thickBot="1" thickTop="1">
      <c r="B229" s="71" t="s">
        <v>84</v>
      </c>
      <c r="C229" s="72" t="s">
        <v>130</v>
      </c>
    </row>
    <row r="230" spans="2:3" ht="28.5" thickBot="1" thickTop="1">
      <c r="B230" s="71" t="s">
        <v>85</v>
      </c>
      <c r="C230" s="72" t="s">
        <v>235</v>
      </c>
    </row>
    <row r="231" spans="2:3" ht="15" thickBot="1" thickTop="1">
      <c r="B231" s="71" t="s">
        <v>86</v>
      </c>
      <c r="C231" s="81" t="s">
        <v>181</v>
      </c>
    </row>
    <row r="232" spans="2:3" ht="28.5" thickBot="1" thickTop="1">
      <c r="B232" s="71" t="s">
        <v>87</v>
      </c>
      <c r="C232" s="72" t="s">
        <v>131</v>
      </c>
    </row>
    <row r="233" spans="2:3" ht="15" thickBot="1" thickTop="1">
      <c r="B233" s="71" t="s">
        <v>88</v>
      </c>
      <c r="C233" s="72" t="str">
        <f>'1 - QUAR_2020'!$H$130</f>
        <v>Sistema de Gestão Documental</v>
      </c>
    </row>
    <row r="234" ht="13.5" thickTop="1"/>
  </sheetData>
  <sheetProtection/>
  <mergeCells count="10">
    <mergeCell ref="B96:C96"/>
    <mergeCell ref="B187:C187"/>
    <mergeCell ref="B188:C188"/>
    <mergeCell ref="B2:C2"/>
    <mergeCell ref="B4:C4"/>
    <mergeCell ref="B94:C94"/>
    <mergeCell ref="B95:C95"/>
    <mergeCell ref="B126:C126"/>
    <mergeCell ref="B156:C156"/>
    <mergeCell ref="B79:C79"/>
  </mergeCells>
  <printOptions/>
  <pageMargins left="0.23" right="0.18" top="0.75" bottom="0.75" header="0.3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31"/>
  <sheetViews>
    <sheetView showGridLines="0" zoomScale="60" zoomScaleNormal="60" zoomScalePageLayoutView="0" workbookViewId="0" topLeftCell="F5">
      <selection activeCell="G31" sqref="G31"/>
    </sheetView>
  </sheetViews>
  <sheetFormatPr defaultColWidth="9.140625" defaultRowHeight="12.75"/>
  <cols>
    <col min="1" max="1" width="3.8515625" style="47" customWidth="1"/>
    <col min="2" max="3" width="17.28125" style="47" customWidth="1"/>
    <col min="4" max="4" width="58.7109375" style="47" customWidth="1"/>
    <col min="5" max="7" width="50.7109375" style="47" customWidth="1"/>
    <col min="8" max="16384" width="9.140625" style="47" customWidth="1"/>
  </cols>
  <sheetData>
    <row r="1" ht="12.75" hidden="1"/>
    <row r="2" ht="12.75" hidden="1"/>
    <row r="3" ht="12.75" hidden="1"/>
    <row r="4" spans="2:7" ht="50.25" customHeight="1">
      <c r="B4" s="388" t="s">
        <v>124</v>
      </c>
      <c r="C4" s="388"/>
      <c r="D4" s="388"/>
      <c r="E4" s="388"/>
      <c r="F4" s="388"/>
      <c r="G4" s="388"/>
    </row>
    <row r="5" spans="2:7" ht="12.75">
      <c r="B5" s="402" t="s">
        <v>125</v>
      </c>
      <c r="C5" s="402"/>
      <c r="D5" s="402"/>
      <c r="E5" s="402"/>
      <c r="F5" s="402"/>
      <c r="G5" s="402"/>
    </row>
    <row r="6" spans="2:7" ht="12.75">
      <c r="B6" s="402" t="s">
        <v>126</v>
      </c>
      <c r="C6" s="402"/>
      <c r="D6" s="402"/>
      <c r="E6" s="402"/>
      <c r="F6" s="402"/>
      <c r="G6" s="402"/>
    </row>
    <row r="9" spans="2:7" ht="18" customHeight="1">
      <c r="B9" s="121"/>
      <c r="C9" s="119"/>
      <c r="D9" s="393" t="s">
        <v>186</v>
      </c>
      <c r="E9" s="389" t="s">
        <v>190</v>
      </c>
      <c r="F9" s="390"/>
      <c r="G9" s="391"/>
    </row>
    <row r="10" spans="2:7" ht="12.75" customHeight="1">
      <c r="B10" s="110"/>
      <c r="C10" s="116"/>
      <c r="D10" s="394"/>
      <c r="E10" s="111" t="s">
        <v>183</v>
      </c>
      <c r="F10" s="112" t="s">
        <v>184</v>
      </c>
      <c r="G10" s="111" t="s">
        <v>185</v>
      </c>
    </row>
    <row r="11" spans="2:7" ht="38.25" customHeight="1">
      <c r="B11" s="110"/>
      <c r="C11" s="118"/>
      <c r="D11" s="122" t="s">
        <v>187</v>
      </c>
      <c r="E11" s="115" t="s">
        <v>1</v>
      </c>
      <c r="F11" s="115" t="s">
        <v>4</v>
      </c>
      <c r="G11" s="115" t="s">
        <v>3</v>
      </c>
    </row>
    <row r="12" spans="2:7" ht="15" customHeight="1">
      <c r="B12" s="392" t="s">
        <v>301</v>
      </c>
      <c r="C12" s="395" t="s">
        <v>302</v>
      </c>
      <c r="D12" s="396"/>
      <c r="E12" s="113" t="s">
        <v>166</v>
      </c>
      <c r="F12" s="113" t="s">
        <v>166</v>
      </c>
      <c r="G12" s="113" t="s">
        <v>167</v>
      </c>
    </row>
    <row r="13" spans="2:7" ht="15" customHeight="1">
      <c r="B13" s="392"/>
      <c r="C13" s="395" t="s">
        <v>303</v>
      </c>
      <c r="D13" s="396"/>
      <c r="E13" s="113" t="s">
        <v>167</v>
      </c>
      <c r="F13" s="113" t="s">
        <v>166</v>
      </c>
      <c r="G13" s="113" t="s">
        <v>166</v>
      </c>
    </row>
    <row r="14" spans="2:7" ht="15" customHeight="1">
      <c r="B14" s="392"/>
      <c r="C14" s="395" t="s">
        <v>304</v>
      </c>
      <c r="D14" s="396"/>
      <c r="E14" s="113" t="s">
        <v>167</v>
      </c>
      <c r="F14" s="113" t="s">
        <v>167</v>
      </c>
      <c r="G14" s="113" t="s">
        <v>166</v>
      </c>
    </row>
    <row r="15" spans="2:7" ht="15" customHeight="1">
      <c r="B15" s="392"/>
      <c r="C15" s="395" t="s">
        <v>305</v>
      </c>
      <c r="D15" s="396"/>
      <c r="E15" s="113" t="s">
        <v>166</v>
      </c>
      <c r="F15" s="113" t="s">
        <v>166</v>
      </c>
      <c r="G15" s="113" t="s">
        <v>166</v>
      </c>
    </row>
    <row r="16" ht="12.75">
      <c r="F16" s="114"/>
    </row>
    <row r="19" spans="2:7" ht="18">
      <c r="B19" s="121"/>
      <c r="C19" s="119"/>
      <c r="D19" s="393" t="s">
        <v>188</v>
      </c>
      <c r="E19" s="389" t="s">
        <v>190</v>
      </c>
      <c r="F19" s="390"/>
      <c r="G19" s="391"/>
    </row>
    <row r="20" spans="2:7" ht="31.5" customHeight="1">
      <c r="B20" s="110"/>
      <c r="C20" s="116"/>
      <c r="D20" s="394"/>
      <c r="E20" s="400" t="s">
        <v>183</v>
      </c>
      <c r="F20" s="400" t="s">
        <v>184</v>
      </c>
      <c r="G20" s="400" t="s">
        <v>185</v>
      </c>
    </row>
    <row r="21" spans="2:7" ht="35.25" customHeight="1">
      <c r="B21" s="120"/>
      <c r="C21" s="123"/>
      <c r="D21" s="117" t="s">
        <v>189</v>
      </c>
      <c r="E21" s="401"/>
      <c r="F21" s="401"/>
      <c r="G21" s="401"/>
    </row>
    <row r="22" spans="2:7" ht="14.25">
      <c r="B22" s="397" t="s">
        <v>57</v>
      </c>
      <c r="C22" s="403" t="s">
        <v>1</v>
      </c>
      <c r="D22" s="124" t="str">
        <f>'1 - QUAR_2020'!B19</f>
        <v>OP1: Garantir a execução do PDR2020</v>
      </c>
      <c r="E22" s="127" t="s">
        <v>166</v>
      </c>
      <c r="F22" s="127" t="s">
        <v>166</v>
      </c>
      <c r="G22" s="127" t="s">
        <v>167</v>
      </c>
    </row>
    <row r="23" spans="2:7" ht="33.75" customHeight="1">
      <c r="B23" s="398"/>
      <c r="C23" s="404"/>
      <c r="D23" s="125" t="str">
        <f>'1 - QUAR_2020'!B24</f>
        <v>OP2: Garantir a execução do MAR2020</v>
      </c>
      <c r="E23" s="127" t="s">
        <v>166</v>
      </c>
      <c r="F23" s="127" t="s">
        <v>166</v>
      </c>
      <c r="G23" s="127" t="s">
        <v>167</v>
      </c>
    </row>
    <row r="24" spans="2:7" ht="36" customHeight="1">
      <c r="B24" s="398"/>
      <c r="C24" s="404"/>
      <c r="D24" s="126" t="str">
        <f>'1 - QUAR_2020'!B29</f>
        <v>OP3: Incremento da taxa de cumprimento dos Programas de Prospeção</v>
      </c>
      <c r="E24" s="127" t="s">
        <v>166</v>
      </c>
      <c r="F24" s="127" t="s">
        <v>166</v>
      </c>
      <c r="G24" s="127" t="s">
        <v>167</v>
      </c>
    </row>
    <row r="25" spans="2:7" ht="36" customHeight="1">
      <c r="B25" s="398"/>
      <c r="C25" s="405"/>
      <c r="D25" s="126" t="str">
        <f>'1 - QUAR_2020'!B33</f>
        <v>OP4: Assegurar a execução do Plano Anual de Controlo in loco</v>
      </c>
      <c r="E25" s="127" t="s">
        <v>166</v>
      </c>
      <c r="F25" s="127" t="s">
        <v>166</v>
      </c>
      <c r="G25" s="127" t="s">
        <v>167</v>
      </c>
    </row>
    <row r="26" spans="2:7" ht="36" customHeight="1">
      <c r="B26" s="398"/>
      <c r="C26" s="385" t="s">
        <v>191</v>
      </c>
      <c r="D26" s="126" t="str">
        <f>'1 - QUAR_2020'!B38</f>
        <v>OP5: Redução do tempo de análise dos pedidos de pagamento</v>
      </c>
      <c r="E26" s="127" t="s">
        <v>166</v>
      </c>
      <c r="F26" s="127" t="s">
        <v>166</v>
      </c>
      <c r="G26" s="127" t="s">
        <v>167</v>
      </c>
    </row>
    <row r="27" spans="2:7" ht="42.75">
      <c r="B27" s="398"/>
      <c r="C27" s="386"/>
      <c r="D27" s="126" t="str">
        <f>'1 - QUAR_2020'!B43</f>
        <v>OP6: Promover uma cultura de conciliação da vida profissional, familiar e pessoal dos trabalhadores da DRAP, de acordo com a) do nº1 do artigo nº25 da LOE</v>
      </c>
      <c r="E27" s="127" t="s">
        <v>166</v>
      </c>
      <c r="F27" s="127" t="s">
        <v>166</v>
      </c>
      <c r="G27" s="127" t="s">
        <v>166</v>
      </c>
    </row>
    <row r="28" spans="2:7" ht="28.5">
      <c r="B28" s="398"/>
      <c r="C28" s="386"/>
      <c r="D28" s="126" t="str">
        <f>'1 - QUAR_2020'!B47</f>
        <v>OP7: Promover uma cultura de Segurança e Saude no trabalho na DRAP, de acordo com a) do nº1 do artigo nº25 da LOE</v>
      </c>
      <c r="E28" s="127" t="s">
        <v>166</v>
      </c>
      <c r="F28" s="127" t="s">
        <v>166</v>
      </c>
      <c r="G28" s="127" t="s">
        <v>166</v>
      </c>
    </row>
    <row r="29" spans="2:7" ht="28.5">
      <c r="B29" s="398"/>
      <c r="C29" s="387"/>
      <c r="D29" s="126" t="str">
        <f>'1 - QUAR_2020'!B52</f>
        <v>OP8: Implementar práticas de boa gestão dos serviços públicos, de acordo com b) do nº1 do artigo nº25 da LOE</v>
      </c>
      <c r="E29" s="127" t="s">
        <v>166</v>
      </c>
      <c r="F29" s="127" t="s">
        <v>166</v>
      </c>
      <c r="G29" s="127" t="s">
        <v>166</v>
      </c>
    </row>
    <row r="30" spans="2:7" ht="39" customHeight="1">
      <c r="B30" s="398"/>
      <c r="C30" s="386" t="s">
        <v>4</v>
      </c>
      <c r="D30" s="126" t="str">
        <f>'1 - QUAR_2020'!B57</f>
        <v>OP9: Assegurar a satisfação do cidadão/ ”cliente”, de acordo com c) do nº1 do artigo nº25 da LOE</v>
      </c>
      <c r="E30" s="127" t="s">
        <v>166</v>
      </c>
      <c r="F30" s="127" t="s">
        <v>166</v>
      </c>
      <c r="G30" s="127" t="s">
        <v>167</v>
      </c>
    </row>
    <row r="31" spans="2:7" ht="42.75">
      <c r="B31" s="399"/>
      <c r="C31" s="387"/>
      <c r="D31" s="126" t="str">
        <f>'1 - QUAR_2020'!B61</f>
        <v>OP10: Assegurar o reporte ao GPP dos Indicadores de Desempenho Comuns que permitem a comparação entre as DRAP</v>
      </c>
      <c r="E31" s="127" t="s">
        <v>166</v>
      </c>
      <c r="F31" s="127" t="s">
        <v>166</v>
      </c>
      <c r="G31" s="127" t="s">
        <v>166</v>
      </c>
    </row>
    <row r="36" ht="15" customHeight="1"/>
  </sheetData>
  <sheetProtection/>
  <mergeCells count="19">
    <mergeCell ref="C22:C25"/>
    <mergeCell ref="B5:G5"/>
    <mergeCell ref="F20:F21"/>
    <mergeCell ref="D19:D20"/>
    <mergeCell ref="E19:G19"/>
    <mergeCell ref="G20:G21"/>
    <mergeCell ref="C13:D13"/>
    <mergeCell ref="C14:D14"/>
    <mergeCell ref="C15:D15"/>
    <mergeCell ref="C26:C29"/>
    <mergeCell ref="B4:G4"/>
    <mergeCell ref="E9:G9"/>
    <mergeCell ref="B12:B15"/>
    <mergeCell ref="D9:D10"/>
    <mergeCell ref="C12:D12"/>
    <mergeCell ref="B22:B31"/>
    <mergeCell ref="C30:C31"/>
    <mergeCell ref="E20:E21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AF6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.140625" style="200" customWidth="1"/>
    <col min="2" max="2" width="54.28125" style="195" customWidth="1"/>
    <col min="3" max="3" width="39.57421875" style="195" customWidth="1"/>
    <col min="4" max="4" width="10.140625" style="199" bestFit="1" customWidth="1"/>
    <col min="5" max="5" width="18.140625" style="199" hidden="1" customWidth="1"/>
    <col min="6" max="10" width="0" style="199" hidden="1" customWidth="1"/>
    <col min="11" max="16" width="9.140625" style="199" customWidth="1"/>
    <col min="17" max="32" width="9.140625" style="200" customWidth="1"/>
    <col min="33" max="16384" width="9.140625" style="195" customWidth="1"/>
  </cols>
  <sheetData>
    <row r="1" s="199" customFormat="1" ht="12.75"/>
    <row r="2" s="199" customFormat="1" ht="12.75"/>
    <row r="3" s="199" customFormat="1" ht="12.75"/>
    <row r="4" s="199" customFormat="1" ht="12.75"/>
    <row r="5" s="199" customFormat="1" ht="12.75"/>
    <row r="6" s="199" customFormat="1" ht="12.75"/>
    <row r="7" s="199" customFormat="1" ht="13.5" thickBot="1"/>
    <row r="8" spans="1:32" s="192" customFormat="1" ht="36" customHeight="1" thickBot="1" thickTop="1">
      <c r="A8" s="199"/>
      <c r="B8" s="409" t="s">
        <v>263</v>
      </c>
      <c r="C8" s="409"/>
      <c r="D8" s="199"/>
      <c r="E8" s="410" t="s">
        <v>264</v>
      </c>
      <c r="F8" s="410"/>
      <c r="G8" s="410"/>
      <c r="H8" s="410"/>
      <c r="I8" s="410"/>
      <c r="J8" s="410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</row>
    <row r="9" spans="1:10" ht="49.5" customHeight="1" thickBot="1" thickTop="1">
      <c r="A9" s="199"/>
      <c r="B9" s="193" t="s">
        <v>265</v>
      </c>
      <c r="C9" s="194">
        <v>43831</v>
      </c>
      <c r="E9" s="201">
        <v>43831</v>
      </c>
      <c r="F9" s="406" t="s">
        <v>266</v>
      </c>
      <c r="G9" s="407"/>
      <c r="H9" s="407"/>
      <c r="I9" s="407"/>
      <c r="J9" s="408"/>
    </row>
    <row r="10" spans="1:10" ht="49.5" customHeight="1" thickBot="1" thickTop="1">
      <c r="A10" s="199"/>
      <c r="B10" s="193" t="s">
        <v>267</v>
      </c>
      <c r="C10" s="194">
        <v>44196</v>
      </c>
      <c r="E10" s="201">
        <v>43931</v>
      </c>
      <c r="F10" s="406" t="s">
        <v>268</v>
      </c>
      <c r="G10" s="407"/>
      <c r="H10" s="407"/>
      <c r="I10" s="407"/>
      <c r="J10" s="408"/>
    </row>
    <row r="11" spans="1:10" ht="49.5" customHeight="1" thickBot="1" thickTop="1">
      <c r="A11" s="199"/>
      <c r="B11" s="193" t="s">
        <v>269</v>
      </c>
      <c r="C11" s="196">
        <v>22</v>
      </c>
      <c r="E11" s="201">
        <v>43952</v>
      </c>
      <c r="F11" s="406" t="s">
        <v>270</v>
      </c>
      <c r="G11" s="407"/>
      <c r="H11" s="407"/>
      <c r="I11" s="407"/>
      <c r="J11" s="408"/>
    </row>
    <row r="12" spans="1:12" ht="49.5" customHeight="1" thickBot="1" thickTop="1">
      <c r="A12" s="199"/>
      <c r="B12" s="193" t="s">
        <v>271</v>
      </c>
      <c r="C12" s="196">
        <v>3</v>
      </c>
      <c r="E12" s="201">
        <v>43992</v>
      </c>
      <c r="F12" s="406" t="s">
        <v>272</v>
      </c>
      <c r="G12" s="407"/>
      <c r="H12" s="407"/>
      <c r="I12" s="407"/>
      <c r="J12" s="408"/>
      <c r="L12" s="202"/>
    </row>
    <row r="13" spans="1:12" ht="49.5" customHeight="1" thickBot="1" thickTop="1">
      <c r="A13" s="199"/>
      <c r="B13" s="193" t="s">
        <v>273</v>
      </c>
      <c r="C13" s="196">
        <v>9</v>
      </c>
      <c r="E13" s="201"/>
      <c r="F13" s="203"/>
      <c r="G13" s="204"/>
      <c r="H13" s="204"/>
      <c r="I13" s="204"/>
      <c r="J13" s="205"/>
      <c r="L13" s="202"/>
    </row>
    <row r="14" spans="1:10" ht="49.5" customHeight="1" thickBot="1" thickTop="1">
      <c r="A14" s="199"/>
      <c r="B14" s="193" t="s">
        <v>274</v>
      </c>
      <c r="C14" s="197">
        <v>228</v>
      </c>
      <c r="E14" s="201">
        <v>43993</v>
      </c>
      <c r="F14" s="406" t="s">
        <v>275</v>
      </c>
      <c r="G14" s="407"/>
      <c r="H14" s="407"/>
      <c r="I14" s="407"/>
      <c r="J14" s="408"/>
    </row>
    <row r="15" spans="1:10" ht="49.5" customHeight="1" thickBot="1" thickTop="1">
      <c r="A15" s="199"/>
      <c r="B15" s="193" t="s">
        <v>276</v>
      </c>
      <c r="C15" s="198">
        <v>366</v>
      </c>
      <c r="E15" s="201">
        <v>44109</v>
      </c>
      <c r="F15" s="406" t="s">
        <v>277</v>
      </c>
      <c r="G15" s="407"/>
      <c r="H15" s="407"/>
      <c r="I15" s="407"/>
      <c r="J15" s="408"/>
    </row>
    <row r="16" spans="4:16" s="200" customFormat="1" ht="49.5" customHeight="1" thickBot="1" thickTop="1">
      <c r="D16" s="199"/>
      <c r="E16" s="201">
        <v>44166</v>
      </c>
      <c r="F16" s="406" t="s">
        <v>278</v>
      </c>
      <c r="G16" s="407"/>
      <c r="H16" s="407"/>
      <c r="I16" s="407"/>
      <c r="J16" s="408"/>
      <c r="K16" s="199"/>
      <c r="L16" s="199"/>
      <c r="M16" s="199"/>
      <c r="N16" s="199"/>
      <c r="O16" s="199"/>
      <c r="P16" s="199"/>
    </row>
    <row r="17" spans="4:16" s="200" customFormat="1" ht="49.5" customHeight="1" thickBot="1" thickTop="1">
      <c r="D17" s="199"/>
      <c r="E17" s="201">
        <v>44173</v>
      </c>
      <c r="F17" s="406" t="s">
        <v>279</v>
      </c>
      <c r="G17" s="407"/>
      <c r="H17" s="407"/>
      <c r="I17" s="407"/>
      <c r="J17" s="408"/>
      <c r="K17" s="199"/>
      <c r="L17" s="199"/>
      <c r="M17" s="199"/>
      <c r="N17" s="199"/>
      <c r="O17" s="199"/>
      <c r="P17" s="199"/>
    </row>
    <row r="18" spans="4:16" s="200" customFormat="1" ht="49.5" customHeight="1" thickBot="1" thickTop="1">
      <c r="D18" s="199"/>
      <c r="E18" s="201">
        <v>44190</v>
      </c>
      <c r="F18" s="406" t="s">
        <v>280</v>
      </c>
      <c r="G18" s="407"/>
      <c r="H18" s="407"/>
      <c r="I18" s="407"/>
      <c r="J18" s="408"/>
      <c r="K18" s="199"/>
      <c r="L18" s="199"/>
      <c r="M18" s="199"/>
      <c r="N18" s="199"/>
      <c r="O18" s="199"/>
      <c r="P18" s="199"/>
    </row>
    <row r="19" spans="4:16" s="200" customFormat="1" ht="13.5" thickTop="1"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</row>
    <row r="20" spans="4:16" s="200" customFormat="1" ht="12.75"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</row>
    <row r="21" spans="4:16" s="200" customFormat="1" ht="12.75"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4:16" s="200" customFormat="1" ht="12.75"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</row>
    <row r="23" spans="4:16" s="200" customFormat="1" ht="12.75"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4:16" s="200" customFormat="1" ht="12.75"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4:16" s="200" customFormat="1" ht="12.75"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4:16" s="200" customFormat="1" ht="12.75"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4:16" s="200" customFormat="1" ht="12.75"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4:16" s="200" customFormat="1" ht="12.75"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4:16" s="200" customFormat="1" ht="12.75"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</row>
    <row r="30" spans="4:16" s="200" customFormat="1" ht="12.75"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</row>
    <row r="31" spans="4:16" s="200" customFormat="1" ht="12.75"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</row>
    <row r="32" spans="4:16" s="200" customFormat="1" ht="12.75"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4:16" s="200" customFormat="1" ht="12.75"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4:16" s="200" customFormat="1" ht="12.75"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4:16" s="200" customFormat="1" ht="12.75"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4:16" s="200" customFormat="1" ht="12.75"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4:16" s="200" customFormat="1" ht="12.75"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</row>
    <row r="38" spans="4:16" s="200" customFormat="1" ht="12.75"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4:16" s="200" customFormat="1" ht="12.75"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4:16" s="200" customFormat="1" ht="12.75"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</row>
    <row r="41" spans="4:16" s="200" customFormat="1" ht="12.75"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4:16" s="200" customFormat="1" ht="12.75"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4:16" s="200" customFormat="1" ht="12.75"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</row>
    <row r="44" spans="4:16" s="200" customFormat="1" ht="12.75"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</row>
    <row r="45" spans="4:16" s="200" customFormat="1" ht="12.75"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</row>
    <row r="46" spans="4:16" s="200" customFormat="1" ht="12.75"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</row>
    <row r="47" spans="4:16" s="200" customFormat="1" ht="12.75"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</row>
    <row r="48" spans="4:16" s="200" customFormat="1" ht="12.75"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</row>
    <row r="49" spans="4:16" s="200" customFormat="1" ht="12.75"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</row>
    <row r="50" spans="4:16" s="200" customFormat="1" ht="12.75"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</row>
    <row r="51" spans="4:16" s="200" customFormat="1" ht="12.75"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</row>
    <row r="52" spans="4:16" s="200" customFormat="1" ht="12.75"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</row>
    <row r="53" spans="4:16" s="200" customFormat="1" ht="12.75"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4:16" s="200" customFormat="1" ht="12.75"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</row>
    <row r="55" spans="4:16" s="200" customFormat="1" ht="12.75"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4:16" s="200" customFormat="1" ht="12.75"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4:16" s="200" customFormat="1" ht="12.75"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</row>
    <row r="58" spans="4:16" s="200" customFormat="1" ht="12.75"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</row>
    <row r="59" spans="4:16" s="200" customFormat="1" ht="12.75"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</row>
    <row r="60" spans="4:16" s="200" customFormat="1" ht="12.75"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</row>
    <row r="61" spans="4:16" s="200" customFormat="1" ht="12.75"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</row>
    <row r="62" spans="4:16" s="200" customFormat="1" ht="12.75"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</row>
    <row r="63" spans="4:16" s="200" customFormat="1" ht="12.75"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4:16" s="200" customFormat="1" ht="12.75"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</row>
    <row r="65" spans="4:16" s="200" customFormat="1" ht="12.75"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</row>
  </sheetData>
  <sheetProtection/>
  <protectedRanges>
    <protectedRange sqref="C9:C12" name="Intervalo1_2"/>
  </protectedRanges>
  <mergeCells count="11">
    <mergeCell ref="B8:C8"/>
    <mergeCell ref="E8:J8"/>
    <mergeCell ref="F9:J9"/>
    <mergeCell ref="F10:J10"/>
    <mergeCell ref="F11:J11"/>
    <mergeCell ref="F12:J12"/>
    <mergeCell ref="F14:J14"/>
    <mergeCell ref="F15:J15"/>
    <mergeCell ref="F16:J16"/>
    <mergeCell ref="F17:J17"/>
    <mergeCell ref="F18:J1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K23"/>
  <sheetViews>
    <sheetView zoomScalePageLayoutView="0" workbookViewId="0" topLeftCell="A5">
      <selection activeCell="D18" sqref="C18:D20"/>
    </sheetView>
  </sheetViews>
  <sheetFormatPr defaultColWidth="9.140625" defaultRowHeight="12.75"/>
  <cols>
    <col min="1" max="1" width="9.140625" style="168" customWidth="1"/>
    <col min="2" max="2" width="3.57421875" style="168" customWidth="1"/>
    <col min="3" max="3" width="50.140625" style="168" customWidth="1"/>
    <col min="4" max="4" width="14.28125" style="168" customWidth="1"/>
    <col min="5" max="5" width="13.8515625" style="168" customWidth="1"/>
    <col min="6" max="6" width="12.00390625" style="168" customWidth="1"/>
    <col min="7" max="7" width="16.7109375" style="168" customWidth="1"/>
    <col min="8" max="8" width="15.57421875" style="168" customWidth="1"/>
    <col min="9" max="9" width="20.28125" style="168" customWidth="1"/>
    <col min="10" max="10" width="16.7109375" style="168" customWidth="1"/>
    <col min="11" max="11" width="17.140625" style="168" customWidth="1"/>
    <col min="12" max="12" width="14.421875" style="168" customWidth="1"/>
    <col min="13" max="13" width="9.140625" style="168" customWidth="1"/>
    <col min="14" max="16384" width="9.140625" style="168" customWidth="1"/>
  </cols>
  <sheetData>
    <row r="2" ht="11.25"/>
    <row r="3" ht="11.25"/>
    <row r="4" ht="11.25"/>
    <row r="5" ht="11.25"/>
    <row r="7" spans="3:11" ht="33.75" thickBot="1">
      <c r="C7" s="413" t="s">
        <v>243</v>
      </c>
      <c r="D7" s="414"/>
      <c r="E7" s="414"/>
      <c r="F7" s="414"/>
      <c r="G7" s="414"/>
      <c r="H7" s="414"/>
      <c r="I7" s="414"/>
      <c r="J7" s="414"/>
      <c r="K7" s="415"/>
    </row>
    <row r="8" spans="3:11" s="169" customFormat="1" ht="14.25" thickBot="1">
      <c r="C8" s="416"/>
      <c r="D8" s="416"/>
      <c r="E8" s="416"/>
      <c r="F8" s="416"/>
      <c r="G8" s="416"/>
      <c r="H8" s="416"/>
      <c r="I8" s="416"/>
      <c r="J8" s="416"/>
      <c r="K8" s="416"/>
    </row>
    <row r="9" spans="3:11" ht="13.5">
      <c r="C9" s="417" t="s">
        <v>244</v>
      </c>
      <c r="D9" s="417" t="s">
        <v>245</v>
      </c>
      <c r="E9" s="419" t="s">
        <v>246</v>
      </c>
      <c r="F9" s="420"/>
      <c r="G9" s="421"/>
      <c r="H9" s="422" t="s">
        <v>247</v>
      </c>
      <c r="I9" s="423"/>
      <c r="J9" s="424"/>
      <c r="K9" s="425" t="s">
        <v>248</v>
      </c>
    </row>
    <row r="10" spans="3:11" s="170" customFormat="1" ht="41.25">
      <c r="C10" s="418"/>
      <c r="D10" s="418"/>
      <c r="E10" s="171" t="s">
        <v>249</v>
      </c>
      <c r="F10" s="171" t="s">
        <v>92</v>
      </c>
      <c r="G10" s="171" t="s">
        <v>93</v>
      </c>
      <c r="H10" s="172" t="s">
        <v>250</v>
      </c>
      <c r="I10" s="171" t="s">
        <v>95</v>
      </c>
      <c r="J10" s="171" t="s">
        <v>96</v>
      </c>
      <c r="K10" s="422"/>
    </row>
    <row r="11" spans="3:11" ht="24.75" customHeight="1">
      <c r="C11" s="173" t="s">
        <v>251</v>
      </c>
      <c r="D11" s="174">
        <v>20</v>
      </c>
      <c r="E11" s="175">
        <v>2</v>
      </c>
      <c r="F11" s="175">
        <f aca="true" t="shared" si="0" ref="F11:F19">E11*$D$20</f>
        <v>456</v>
      </c>
      <c r="G11" s="175">
        <f>E11*D11</f>
        <v>40</v>
      </c>
      <c r="H11" s="176"/>
      <c r="I11" s="175">
        <f>F11*H11/E11</f>
        <v>0</v>
      </c>
      <c r="J11" s="175">
        <f>(I11*G11)/F11</f>
        <v>0</v>
      </c>
      <c r="K11" s="177">
        <f>E11-H11</f>
        <v>2</v>
      </c>
    </row>
    <row r="12" spans="3:11" ht="24.75" customHeight="1">
      <c r="C12" s="173" t="s">
        <v>105</v>
      </c>
      <c r="D12" s="178">
        <v>16</v>
      </c>
      <c r="E12" s="175">
        <v>14</v>
      </c>
      <c r="F12" s="175">
        <f t="shared" si="0"/>
        <v>3192</v>
      </c>
      <c r="G12" s="175">
        <f>E12*D12</f>
        <v>224</v>
      </c>
      <c r="H12" s="176"/>
      <c r="I12" s="175">
        <f aca="true" t="shared" si="1" ref="I12:I18">F12*H12/E12</f>
        <v>0</v>
      </c>
      <c r="J12" s="175">
        <f aca="true" t="shared" si="2" ref="J12:J19">(I12*G12)/F12</f>
        <v>0</v>
      </c>
      <c r="K12" s="177">
        <f aca="true" t="shared" si="3" ref="K12:K18">E12-H12</f>
        <v>14</v>
      </c>
    </row>
    <row r="13" spans="3:11" ht="24.75" customHeight="1">
      <c r="C13" s="173" t="s">
        <v>252</v>
      </c>
      <c r="D13" s="174">
        <v>12</v>
      </c>
      <c r="E13" s="175">
        <v>74</v>
      </c>
      <c r="F13" s="175">
        <f t="shared" si="0"/>
        <v>16872</v>
      </c>
      <c r="G13" s="175">
        <f aca="true" t="shared" si="4" ref="G13:G18">E13*D13</f>
        <v>888</v>
      </c>
      <c r="H13" s="176"/>
      <c r="I13" s="175">
        <f t="shared" si="1"/>
        <v>0</v>
      </c>
      <c r="J13" s="175">
        <f t="shared" si="2"/>
        <v>0</v>
      </c>
      <c r="K13" s="177">
        <f t="shared" si="3"/>
        <v>74</v>
      </c>
    </row>
    <row r="14" spans="3:11" ht="24.75" customHeight="1">
      <c r="C14" s="173" t="s">
        <v>253</v>
      </c>
      <c r="D14" s="174">
        <v>9</v>
      </c>
      <c r="E14" s="175">
        <v>2</v>
      </c>
      <c r="F14" s="175">
        <f t="shared" si="0"/>
        <v>456</v>
      </c>
      <c r="G14" s="175">
        <f t="shared" si="4"/>
        <v>18</v>
      </c>
      <c r="H14" s="176"/>
      <c r="I14" s="175">
        <f t="shared" si="1"/>
        <v>0</v>
      </c>
      <c r="J14" s="175">
        <f t="shared" si="2"/>
        <v>0</v>
      </c>
      <c r="K14" s="177">
        <f t="shared" si="3"/>
        <v>2</v>
      </c>
    </row>
    <row r="15" spans="3:11" ht="24.75" customHeight="1">
      <c r="C15" s="173" t="s">
        <v>254</v>
      </c>
      <c r="D15" s="174">
        <v>8</v>
      </c>
      <c r="E15" s="175">
        <v>3</v>
      </c>
      <c r="F15" s="175">
        <f t="shared" si="0"/>
        <v>684</v>
      </c>
      <c r="G15" s="175">
        <f t="shared" si="4"/>
        <v>24</v>
      </c>
      <c r="H15" s="176"/>
      <c r="I15" s="175">
        <f t="shared" si="1"/>
        <v>0</v>
      </c>
      <c r="J15" s="175">
        <f t="shared" si="2"/>
        <v>0</v>
      </c>
      <c r="K15" s="177">
        <f t="shared" si="3"/>
        <v>3</v>
      </c>
    </row>
    <row r="16" spans="3:11" ht="24.75" customHeight="1">
      <c r="C16" s="173" t="s">
        <v>255</v>
      </c>
      <c r="D16" s="174">
        <v>7</v>
      </c>
      <c r="E16" s="175">
        <v>4</v>
      </c>
      <c r="F16" s="175">
        <f t="shared" si="0"/>
        <v>912</v>
      </c>
      <c r="G16" s="175">
        <f t="shared" si="4"/>
        <v>28</v>
      </c>
      <c r="H16" s="176"/>
      <c r="I16" s="175">
        <f t="shared" si="1"/>
        <v>0</v>
      </c>
      <c r="J16" s="175">
        <f t="shared" si="2"/>
        <v>0</v>
      </c>
      <c r="K16" s="177">
        <f t="shared" si="3"/>
        <v>4</v>
      </c>
    </row>
    <row r="17" spans="3:11" ht="24.75" customHeight="1">
      <c r="C17" s="173" t="s">
        <v>256</v>
      </c>
      <c r="D17" s="174">
        <v>6</v>
      </c>
      <c r="E17" s="175">
        <v>50</v>
      </c>
      <c r="F17" s="175">
        <f t="shared" si="0"/>
        <v>11400</v>
      </c>
      <c r="G17" s="175">
        <f t="shared" si="4"/>
        <v>300</v>
      </c>
      <c r="H17" s="176"/>
      <c r="I17" s="175">
        <f t="shared" si="1"/>
        <v>0</v>
      </c>
      <c r="J17" s="175">
        <f t="shared" si="2"/>
        <v>0</v>
      </c>
      <c r="K17" s="177">
        <f t="shared" si="3"/>
        <v>50</v>
      </c>
    </row>
    <row r="18" spans="3:11" ht="24.75" customHeight="1">
      <c r="C18" s="173" t="s">
        <v>257</v>
      </c>
      <c r="D18" s="174">
        <v>5</v>
      </c>
      <c r="E18" s="179">
        <v>34</v>
      </c>
      <c r="F18" s="175">
        <f t="shared" si="0"/>
        <v>7752</v>
      </c>
      <c r="G18" s="179">
        <f t="shared" si="4"/>
        <v>170</v>
      </c>
      <c r="H18" s="180"/>
      <c r="I18" s="175">
        <f t="shared" si="1"/>
        <v>0</v>
      </c>
      <c r="J18" s="175">
        <f t="shared" si="2"/>
        <v>0</v>
      </c>
      <c r="K18" s="177">
        <f t="shared" si="3"/>
        <v>34</v>
      </c>
    </row>
    <row r="19" spans="3:11" ht="24.75" customHeight="1">
      <c r="C19" s="411" t="s">
        <v>258</v>
      </c>
      <c r="D19" s="412"/>
      <c r="E19" s="181">
        <f>SUM(E11:E18)</f>
        <v>183</v>
      </c>
      <c r="F19" s="181">
        <f t="shared" si="0"/>
        <v>41724</v>
      </c>
      <c r="G19" s="182">
        <f>SUM(G11:G18)</f>
        <v>1692</v>
      </c>
      <c r="H19" s="181">
        <f>SUM(H11:H18)</f>
        <v>0</v>
      </c>
      <c r="I19" s="181">
        <f>SUM(I11:I18)</f>
        <v>0</v>
      </c>
      <c r="J19" s="181">
        <f t="shared" si="2"/>
        <v>0</v>
      </c>
      <c r="K19" s="183">
        <f>SUM(K11:K18)</f>
        <v>183</v>
      </c>
    </row>
    <row r="20" spans="3:11" ht="49.5" customHeight="1">
      <c r="C20" s="184" t="s">
        <v>259</v>
      </c>
      <c r="D20" s="185">
        <f>'4 - DU'!C14</f>
        <v>228</v>
      </c>
      <c r="E20" s="186"/>
      <c r="F20" s="187"/>
      <c r="G20" s="186"/>
      <c r="H20" s="186"/>
      <c r="I20" s="186"/>
      <c r="J20" s="186"/>
      <c r="K20" s="186"/>
    </row>
    <row r="21" spans="3:11" ht="49.5" customHeight="1">
      <c r="C21" s="188" t="s">
        <v>260</v>
      </c>
      <c r="D21" s="189">
        <f>(H19-E19)/E19</f>
        <v>-1</v>
      </c>
      <c r="E21" s="186"/>
      <c r="F21" s="187"/>
      <c r="G21" s="186"/>
      <c r="H21" s="186"/>
      <c r="I21" s="186"/>
      <c r="J21" s="190"/>
      <c r="K21" s="190"/>
    </row>
    <row r="22" spans="3:11" ht="49.5" customHeight="1">
      <c r="C22" s="188" t="s">
        <v>261</v>
      </c>
      <c r="D22" s="189">
        <f>J19/G19</f>
        <v>0</v>
      </c>
      <c r="E22" s="186"/>
      <c r="F22" s="186"/>
      <c r="G22" s="186"/>
      <c r="H22" s="186"/>
      <c r="I22" s="186"/>
      <c r="J22" s="186"/>
      <c r="K22" s="186"/>
    </row>
    <row r="23" spans="3:4" ht="49.5" customHeight="1">
      <c r="C23" s="191" t="s">
        <v>262</v>
      </c>
      <c r="D23" s="189">
        <f>I19/F19</f>
        <v>0</v>
      </c>
    </row>
  </sheetData>
  <sheetProtection/>
  <mergeCells count="8">
    <mergeCell ref="C19:D19"/>
    <mergeCell ref="C7:K7"/>
    <mergeCell ref="C8:K8"/>
    <mergeCell ref="C9:C10"/>
    <mergeCell ref="D9:D10"/>
    <mergeCell ref="E9:G9"/>
    <mergeCell ref="H9:J9"/>
    <mergeCell ref="K9:K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5">
      <selection activeCell="C29" sqref="C29"/>
    </sheetView>
  </sheetViews>
  <sheetFormatPr defaultColWidth="9.140625" defaultRowHeight="12.75"/>
  <cols>
    <col min="1" max="1" width="9.140625" style="164" customWidth="1"/>
    <col min="2" max="2" width="110.421875" style="164" customWidth="1"/>
    <col min="3" max="3" width="8.57421875" style="164" customWidth="1"/>
    <col min="4" max="4" width="98.7109375" style="164" customWidth="1"/>
    <col min="5" max="16384" width="9.140625" style="164" customWidth="1"/>
  </cols>
  <sheetData>
    <row r="1" spans="2:4" ht="15">
      <c r="B1" s="162"/>
      <c r="C1" s="163"/>
      <c r="D1" s="163"/>
    </row>
    <row r="2" spans="2:4" ht="15">
      <c r="B2" s="162"/>
      <c r="C2" s="163"/>
      <c r="D2" s="163"/>
    </row>
    <row r="3" spans="2:4" ht="15">
      <c r="B3" s="162"/>
      <c r="C3" s="163"/>
      <c r="D3" s="163"/>
    </row>
    <row r="4" spans="2:4" ht="15">
      <c r="B4" s="162"/>
      <c r="C4" s="163"/>
      <c r="D4" s="163"/>
    </row>
    <row r="5" spans="2:4" ht="41.25" customHeight="1">
      <c r="B5" s="426" t="s">
        <v>200</v>
      </c>
      <c r="C5" s="426"/>
      <c r="D5" s="426"/>
    </row>
    <row r="6" spans="2:4" ht="28.5">
      <c r="B6" s="159" t="s">
        <v>201</v>
      </c>
      <c r="C6" s="160" t="s">
        <v>202</v>
      </c>
      <c r="D6" s="161" t="s">
        <v>203</v>
      </c>
    </row>
    <row r="7" spans="2:4" ht="26.25" customHeight="1">
      <c r="B7" s="165" t="s">
        <v>204</v>
      </c>
      <c r="C7" s="166"/>
      <c r="D7" s="167"/>
    </row>
    <row r="8" spans="2:4" ht="25.5" customHeight="1">
      <c r="B8" s="165" t="s">
        <v>205</v>
      </c>
      <c r="C8" s="166"/>
      <c r="D8" s="167"/>
    </row>
    <row r="9" spans="2:4" ht="39.75" customHeight="1">
      <c r="B9" s="165" t="s">
        <v>206</v>
      </c>
      <c r="C9" s="166"/>
      <c r="D9" s="167"/>
    </row>
    <row r="10" spans="2:4" ht="27" customHeight="1">
      <c r="B10" s="165" t="s">
        <v>207</v>
      </c>
      <c r="C10" s="166"/>
      <c r="D10" s="167"/>
    </row>
    <row r="11" spans="2:4" ht="39" customHeight="1">
      <c r="B11" s="165" t="s">
        <v>208</v>
      </c>
      <c r="C11" s="166"/>
      <c r="D11" s="167"/>
    </row>
    <row r="12" spans="2:4" ht="14.25">
      <c r="B12" s="165" t="s">
        <v>209</v>
      </c>
      <c r="C12" s="166"/>
      <c r="D12" s="167"/>
    </row>
    <row r="13" spans="2:4" ht="29.25" customHeight="1">
      <c r="B13" s="165" t="s">
        <v>210</v>
      </c>
      <c r="C13" s="166"/>
      <c r="D13" s="167"/>
    </row>
    <row r="14" spans="2:4" ht="28.5">
      <c r="B14" s="159" t="s">
        <v>211</v>
      </c>
      <c r="C14" s="160" t="s">
        <v>202</v>
      </c>
      <c r="D14" s="161" t="s">
        <v>203</v>
      </c>
    </row>
    <row r="15" spans="2:4" ht="25.5" customHeight="1">
      <c r="B15" s="165" t="s">
        <v>212</v>
      </c>
      <c r="C15" s="166"/>
      <c r="D15" s="167"/>
    </row>
    <row r="16" spans="2:4" ht="25.5" customHeight="1">
      <c r="B16" s="165" t="s">
        <v>213</v>
      </c>
      <c r="C16" s="166"/>
      <c r="D16" s="167"/>
    </row>
    <row r="17" spans="2:4" ht="25.5" customHeight="1">
      <c r="B17" s="165" t="s">
        <v>214</v>
      </c>
      <c r="C17" s="166"/>
      <c r="D17" s="167"/>
    </row>
    <row r="18" spans="2:4" ht="28.5">
      <c r="B18" s="159" t="s">
        <v>215</v>
      </c>
      <c r="C18" s="160" t="s">
        <v>202</v>
      </c>
      <c r="D18" s="161" t="s">
        <v>203</v>
      </c>
    </row>
    <row r="19" spans="2:4" ht="26.25" customHeight="1">
      <c r="B19" s="165" t="s">
        <v>216</v>
      </c>
      <c r="C19" s="166"/>
      <c r="D19" s="167"/>
    </row>
    <row r="20" spans="2:4" ht="28.5" customHeight="1">
      <c r="B20" s="165" t="s">
        <v>217</v>
      </c>
      <c r="C20" s="166"/>
      <c r="D20" s="167"/>
    </row>
    <row r="21" spans="2:4" ht="27" customHeight="1">
      <c r="B21" s="165" t="s">
        <v>218</v>
      </c>
      <c r="C21" s="166"/>
      <c r="D21" s="167"/>
    </row>
    <row r="22" spans="2:4" ht="27.75" customHeight="1">
      <c r="B22" s="165" t="s">
        <v>219</v>
      </c>
      <c r="C22" s="166"/>
      <c r="D22" s="167"/>
    </row>
    <row r="23" spans="2:4" ht="40.5" customHeight="1">
      <c r="B23" s="165" t="s">
        <v>220</v>
      </c>
      <c r="C23" s="166"/>
      <c r="D23" s="167"/>
    </row>
    <row r="24" spans="2:4" ht="39" customHeight="1">
      <c r="B24" s="165" t="s">
        <v>221</v>
      </c>
      <c r="C24" s="166"/>
      <c r="D24" s="167"/>
    </row>
    <row r="25" spans="2:4" ht="26.25" customHeight="1">
      <c r="B25" s="165" t="s">
        <v>222</v>
      </c>
      <c r="C25" s="166"/>
      <c r="D25" s="167"/>
    </row>
    <row r="26" spans="2:4" ht="25.5" customHeight="1">
      <c r="B26" s="165" t="s">
        <v>223</v>
      </c>
      <c r="C26" s="166"/>
      <c r="D26" s="167"/>
    </row>
    <row r="27" spans="2:4" ht="34.5" customHeight="1">
      <c r="B27" s="165" t="s">
        <v>224</v>
      </c>
      <c r="C27" s="166"/>
      <c r="D27" s="167"/>
    </row>
    <row r="28" spans="2:4" ht="28.5">
      <c r="B28" s="159" t="s">
        <v>225</v>
      </c>
      <c r="C28" s="160" t="s">
        <v>202</v>
      </c>
      <c r="D28" s="161" t="s">
        <v>203</v>
      </c>
    </row>
    <row r="29" spans="2:4" ht="38.25" customHeight="1">
      <c r="B29" s="165" t="s">
        <v>226</v>
      </c>
      <c r="C29" s="166"/>
      <c r="D29" s="167"/>
    </row>
    <row r="30" spans="2:4" ht="26.25" customHeight="1">
      <c r="B30" s="165" t="s">
        <v>227</v>
      </c>
      <c r="C30" s="166"/>
      <c r="D30" s="167"/>
    </row>
    <row r="31" spans="2:4" ht="25.5" customHeight="1">
      <c r="B31" s="165" t="s">
        <v>228</v>
      </c>
      <c r="C31" s="166"/>
      <c r="D31" s="167"/>
    </row>
    <row r="32" spans="2:4" ht="27" customHeight="1">
      <c r="B32" s="165" t="s">
        <v>229</v>
      </c>
      <c r="C32" s="166"/>
      <c r="D32" s="167"/>
    </row>
    <row r="33" spans="2:4" ht="27.75" customHeight="1">
      <c r="B33" s="165" t="s">
        <v>230</v>
      </c>
      <c r="C33" s="166"/>
      <c r="D33" s="167"/>
    </row>
    <row r="34" spans="2:4" ht="36" customHeight="1">
      <c r="B34" s="165" t="s">
        <v>231</v>
      </c>
      <c r="C34" s="166"/>
      <c r="D34" s="167"/>
    </row>
    <row r="35" spans="2:4" ht="38.25" customHeight="1">
      <c r="B35" s="165" t="s">
        <v>232</v>
      </c>
      <c r="C35" s="166"/>
      <c r="D35" s="167"/>
    </row>
    <row r="36" spans="2:4" ht="14.25">
      <c r="B36" s="427" t="s">
        <v>233</v>
      </c>
      <c r="C36" s="427"/>
      <c r="D36" s="427"/>
    </row>
    <row r="38" ht="12.75">
      <c r="A38" s="164" t="s">
        <v>281</v>
      </c>
    </row>
    <row r="39" ht="12.75">
      <c r="A39" s="164" t="s">
        <v>282</v>
      </c>
    </row>
    <row r="40" ht="12.75">
      <c r="A40" s="164" t="s">
        <v>283</v>
      </c>
    </row>
  </sheetData>
  <sheetProtection/>
  <mergeCells count="2">
    <mergeCell ref="B5:D5"/>
    <mergeCell ref="B36:D36"/>
  </mergeCells>
  <dataValidations count="1">
    <dataValidation type="list" allowBlank="1" showInputMessage="1" showErrorMessage="1" sqref="C7:C13 C15:C17 C19:C27 C29:C35">
      <formula1>Lista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8:P31"/>
  <sheetViews>
    <sheetView zoomScalePageLayoutView="0" workbookViewId="0" topLeftCell="A13">
      <selection activeCell="J22" sqref="J21:J24"/>
    </sheetView>
  </sheetViews>
  <sheetFormatPr defaultColWidth="9.140625" defaultRowHeight="12.75"/>
  <cols>
    <col min="6" max="6" width="17.57421875" style="0" customWidth="1"/>
    <col min="7" max="7" width="13.57421875" style="0" customWidth="1"/>
    <col min="8" max="8" width="14.7109375" style="0" customWidth="1"/>
    <col min="9" max="9" width="24.421875" style="0" customWidth="1"/>
    <col min="11" max="11" width="11.57421875" style="0" bestFit="1" customWidth="1"/>
    <col min="14" max="14" width="11.57421875" style="0" bestFit="1" customWidth="1"/>
    <col min="15" max="15" width="11.28125" style="0" bestFit="1" customWidth="1"/>
    <col min="16" max="16" width="11.57421875" style="0" bestFit="1" customWidth="1"/>
  </cols>
  <sheetData>
    <row r="8" spans="6:9" ht="27" customHeight="1">
      <c r="F8" s="433" t="s">
        <v>168</v>
      </c>
      <c r="G8" s="433"/>
      <c r="H8" s="433"/>
      <c r="I8" s="433"/>
    </row>
    <row r="9" spans="6:9" ht="32.25" customHeight="1">
      <c r="F9" s="440" t="s">
        <v>169</v>
      </c>
      <c r="G9" s="440"/>
      <c r="H9" s="440"/>
      <c r="I9" s="440"/>
    </row>
    <row r="10" spans="6:9" ht="12.75">
      <c r="F10" s="440" t="s">
        <v>170</v>
      </c>
      <c r="G10" s="440"/>
      <c r="H10" s="440"/>
      <c r="I10" s="440"/>
    </row>
    <row r="11" spans="6:9" ht="12.75">
      <c r="F11" s="440" t="s">
        <v>171</v>
      </c>
      <c r="G11" s="440"/>
      <c r="H11" s="440"/>
      <c r="I11" s="440"/>
    </row>
    <row r="12" spans="6:9" ht="13.5" thickBot="1">
      <c r="F12" s="440" t="s">
        <v>172</v>
      </c>
      <c r="G12" s="440"/>
      <c r="H12" s="440"/>
      <c r="I12" s="440"/>
    </row>
    <row r="13" spans="6:9" ht="24">
      <c r="F13" s="434" t="s">
        <v>294</v>
      </c>
      <c r="G13" s="435"/>
      <c r="H13" s="435"/>
      <c r="I13" s="436"/>
    </row>
    <row r="14" spans="6:9" ht="53.25" thickBot="1">
      <c r="F14" s="97"/>
      <c r="G14" s="95" t="s">
        <v>173</v>
      </c>
      <c r="H14" s="95" t="s">
        <v>174</v>
      </c>
      <c r="I14" s="98" t="s">
        <v>175</v>
      </c>
    </row>
    <row r="15" spans="6:15" ht="12.75">
      <c r="F15" s="99" t="s">
        <v>1</v>
      </c>
      <c r="G15" s="96">
        <f>'1 - QUAR_2020'!P18</f>
        <v>0.3</v>
      </c>
      <c r="H15" s="104">
        <f>SUM(H16:H19)</f>
        <v>1</v>
      </c>
      <c r="I15" s="100"/>
      <c r="J15" s="135"/>
      <c r="K15" s="136"/>
      <c r="L15" s="137"/>
      <c r="O15" s="156"/>
    </row>
    <row r="16" spans="6:16" ht="12.75">
      <c r="F16" s="147" t="s">
        <v>38</v>
      </c>
      <c r="G16" s="148"/>
      <c r="H16" s="148">
        <f>'1 - QUAR_2020'!P19</f>
        <v>0.25</v>
      </c>
      <c r="I16" s="149">
        <f>G15*H16</f>
        <v>0.075</v>
      </c>
      <c r="J16" s="138">
        <f>+I16*L16</f>
        <v>0</v>
      </c>
      <c r="K16" s="428">
        <f>SUM(H16*L16+H17*L17+H18*L18+H19*L19)</f>
        <v>0</v>
      </c>
      <c r="L16" s="139">
        <f>'1 - QUAR_2020'!P23</f>
        <v>0</v>
      </c>
      <c r="N16" s="150"/>
      <c r="O16" s="156"/>
      <c r="P16" s="157"/>
    </row>
    <row r="17" spans="6:15" ht="12.75">
      <c r="F17" s="147" t="s">
        <v>39</v>
      </c>
      <c r="G17" s="148"/>
      <c r="H17" s="148">
        <f>'1 - QUAR_2020'!P24</f>
        <v>0.25</v>
      </c>
      <c r="I17" s="149">
        <f>G15*H17</f>
        <v>0.075</v>
      </c>
      <c r="J17" s="138">
        <f>+I17*L17</f>
        <v>0</v>
      </c>
      <c r="K17" s="429"/>
      <c r="L17" s="139">
        <f>'1 - QUAR_2020'!P28</f>
        <v>0</v>
      </c>
      <c r="N17" s="150"/>
      <c r="O17" s="156"/>
    </row>
    <row r="18" spans="6:15" ht="12.75">
      <c r="F18" s="147" t="s">
        <v>40</v>
      </c>
      <c r="G18" s="148"/>
      <c r="H18" s="148">
        <f>'1 - QUAR_2020'!P33</f>
        <v>0.25</v>
      </c>
      <c r="I18" s="149">
        <f>G15*H18</f>
        <v>0.075</v>
      </c>
      <c r="J18" s="138">
        <f>+I18*L18</f>
        <v>0</v>
      </c>
      <c r="K18" s="429"/>
      <c r="L18" s="139">
        <f>'1 - QUAR_2020'!P32</f>
        <v>0</v>
      </c>
      <c r="N18" s="150"/>
      <c r="O18" s="156"/>
    </row>
    <row r="19" spans="6:15" ht="12.75">
      <c r="F19" s="220" t="s">
        <v>41</v>
      </c>
      <c r="G19" s="221"/>
      <c r="H19" s="221">
        <f>'1 - QUAR_2020'!P33</f>
        <v>0.25</v>
      </c>
      <c r="I19" s="222">
        <f>$G$15*H19</f>
        <v>0.075</v>
      </c>
      <c r="J19" s="138">
        <f>+I19*L19</f>
        <v>0</v>
      </c>
      <c r="K19" s="430"/>
      <c r="L19" s="139">
        <f>'1 - QUAR_2020'!P36</f>
        <v>0</v>
      </c>
      <c r="N19" s="150"/>
      <c r="O19" s="156"/>
    </row>
    <row r="20" spans="6:14" ht="12.75">
      <c r="F20" s="99" t="s">
        <v>3</v>
      </c>
      <c r="G20" s="96">
        <f>'1 - QUAR_2020'!P37</f>
        <v>0.5</v>
      </c>
      <c r="H20" s="104">
        <f>SUM(H21:H24)</f>
        <v>1</v>
      </c>
      <c r="I20" s="100"/>
      <c r="J20" s="140"/>
      <c r="K20" s="134"/>
      <c r="L20" s="141"/>
      <c r="N20" s="150"/>
    </row>
    <row r="21" spans="6:16" ht="12.75">
      <c r="F21" s="107" t="s">
        <v>42</v>
      </c>
      <c r="G21" s="108"/>
      <c r="H21" s="108">
        <v>0.1</v>
      </c>
      <c r="I21" s="109">
        <f>$G$20*H21</f>
        <v>0.05</v>
      </c>
      <c r="J21" s="138">
        <f>+I21*L21</f>
        <v>0</v>
      </c>
      <c r="K21" s="428">
        <f>SUM(H21*L21+H22*L22+H24*L24+L23*H23)</f>
        <v>0</v>
      </c>
      <c r="L21" s="139">
        <f>'1 - QUAR_2020'!P46</f>
        <v>0</v>
      </c>
      <c r="N21" s="150"/>
      <c r="P21" s="150"/>
    </row>
    <row r="22" spans="6:16" ht="12.75">
      <c r="F22" s="107" t="s">
        <v>43</v>
      </c>
      <c r="G22" s="108"/>
      <c r="H22" s="108">
        <v>0.3</v>
      </c>
      <c r="I22" s="109">
        <f>$G$20*H22</f>
        <v>0.15</v>
      </c>
      <c r="J22" s="138">
        <f>+I22*L22</f>
        <v>0</v>
      </c>
      <c r="K22" s="429"/>
      <c r="L22" s="139">
        <f>'1 - QUAR_2020'!P51</f>
        <v>0</v>
      </c>
      <c r="N22" s="150"/>
      <c r="P22" s="150"/>
    </row>
    <row r="23" spans="6:16" ht="12.75">
      <c r="F23" s="107" t="s">
        <v>44</v>
      </c>
      <c r="G23" s="108"/>
      <c r="H23" s="108">
        <v>0.3</v>
      </c>
      <c r="I23" s="109">
        <f>$G$20*H23</f>
        <v>0.15</v>
      </c>
      <c r="J23" s="138">
        <f>+I23*L23</f>
        <v>0</v>
      </c>
      <c r="K23" s="429"/>
      <c r="L23" s="139">
        <f>'1 - QUAR_2020'!P51</f>
        <v>0</v>
      </c>
      <c r="N23" s="150"/>
      <c r="P23" s="150"/>
    </row>
    <row r="24" spans="6:16" ht="12.75">
      <c r="F24" s="107" t="s">
        <v>110</v>
      </c>
      <c r="G24" s="108"/>
      <c r="H24" s="108">
        <f>'1 - QUAR_2020'!P52</f>
        <v>0.3</v>
      </c>
      <c r="I24" s="109">
        <f>$G$20*H24</f>
        <v>0.15</v>
      </c>
      <c r="J24" s="138">
        <f>+I24*L24</f>
        <v>0</v>
      </c>
      <c r="K24" s="430"/>
      <c r="L24" s="139">
        <f>'1 - QUAR_2020'!P55</f>
        <v>0</v>
      </c>
      <c r="N24" s="150"/>
      <c r="P24" s="150"/>
    </row>
    <row r="25" spans="6:16" ht="12.75">
      <c r="F25" s="99" t="s">
        <v>4</v>
      </c>
      <c r="G25" s="96">
        <f>'1 - QUAR_2020'!P56</f>
        <v>0.2</v>
      </c>
      <c r="H25" s="104">
        <f>SUM(H26:H27)</f>
        <v>1</v>
      </c>
      <c r="I25" s="100"/>
      <c r="J25" s="140"/>
      <c r="K25" s="134"/>
      <c r="L25" s="142"/>
      <c r="N25" s="150"/>
      <c r="P25" s="150"/>
    </row>
    <row r="26" spans="6:14" ht="12.75">
      <c r="F26" s="107" t="s">
        <v>292</v>
      </c>
      <c r="G26" s="108"/>
      <c r="H26" s="108">
        <f>'1 - QUAR_2020'!P57</f>
        <v>0.6</v>
      </c>
      <c r="I26" s="109">
        <f>G25*H26</f>
        <v>0.12</v>
      </c>
      <c r="J26" s="138">
        <f>+I26*L26</f>
        <v>0</v>
      </c>
      <c r="K26" s="431">
        <f>SUM(H26*L26+H27*L27)</f>
        <v>0.26</v>
      </c>
      <c r="L26" s="139">
        <f>'1 - QUAR_2020'!P60</f>
        <v>0</v>
      </c>
      <c r="N26" s="150"/>
    </row>
    <row r="27" spans="6:16" ht="12.75">
      <c r="F27" s="107" t="s">
        <v>357</v>
      </c>
      <c r="G27" s="108"/>
      <c r="H27" s="108">
        <f>'1 - QUAR_2020'!P61</f>
        <v>0.4</v>
      </c>
      <c r="I27" s="109">
        <f>G25*H27</f>
        <v>0.08000000000000002</v>
      </c>
      <c r="J27" s="138">
        <f>+I27*L27</f>
        <v>0.05200000000000001</v>
      </c>
      <c r="K27" s="432"/>
      <c r="L27" s="139">
        <f>'1 - QUAR_2020'!P65</f>
        <v>0.65</v>
      </c>
      <c r="N27" s="150"/>
      <c r="P27" s="150"/>
    </row>
    <row r="28" spans="6:12" ht="13.5" thickBot="1">
      <c r="F28" s="101" t="s">
        <v>176</v>
      </c>
      <c r="G28" s="102">
        <f>SUM(G15:G27)</f>
        <v>1</v>
      </c>
      <c r="H28" s="105"/>
      <c r="I28" s="103">
        <f>+I16+I17+I18+I19+I21+I22+I24+I26+I27+I23</f>
        <v>1</v>
      </c>
      <c r="J28" s="143">
        <f>SUM(J16:J27)</f>
        <v>0.05200000000000001</v>
      </c>
      <c r="K28" s="144"/>
      <c r="L28" s="145"/>
    </row>
    <row r="29" spans="6:11" ht="98.25" customHeight="1" thickBot="1">
      <c r="F29" s="437" t="s">
        <v>177</v>
      </c>
      <c r="G29" s="438"/>
      <c r="H29" s="438"/>
      <c r="I29" s="439"/>
      <c r="K29" s="154"/>
    </row>
    <row r="31" ht="12.75">
      <c r="I31" s="150"/>
    </row>
  </sheetData>
  <sheetProtection/>
  <mergeCells count="10">
    <mergeCell ref="K21:K24"/>
    <mergeCell ref="K16:K19"/>
    <mergeCell ref="K26:K27"/>
    <mergeCell ref="F8:I8"/>
    <mergeCell ref="F13:I13"/>
    <mergeCell ref="F29:I29"/>
    <mergeCell ref="F12:I12"/>
    <mergeCell ref="F11:I11"/>
    <mergeCell ref="F10:I10"/>
    <mergeCell ref="F9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QUAR 2015</dc:subject>
  <dc:creator>jpf</dc:creator>
  <cp:keywords/>
  <dc:description/>
  <cp:lastModifiedBy>Sonia</cp:lastModifiedBy>
  <cp:lastPrinted>2019-11-12T16:57:24Z</cp:lastPrinted>
  <dcterms:created xsi:type="dcterms:W3CDTF">2010-07-06T15:21:01Z</dcterms:created>
  <dcterms:modified xsi:type="dcterms:W3CDTF">2020-08-05T13:15:47Z</dcterms:modified>
  <cp:category>DDO</cp:category>
  <cp:version/>
  <cp:contentType/>
  <cp:contentStatus/>
</cp:coreProperties>
</file>